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INFORMES TRIMESTRALES\2DO TRIMESTRE\CONAC\"/>
    </mc:Choice>
  </mc:AlternateContent>
  <xr:revisionPtr revIDLastSave="0" documentId="13_ncr:1_{27ECE636-885D-47B9-92E3-0FCD2158D0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" sheetId="2" r:id="rId1"/>
    <sheet name="%" sheetId="3" r:id="rId2"/>
  </sheets>
  <definedNames>
    <definedName name="_xlnm.Print_Area" localSheetId="0">'CUADRO '!$A$1:$F$89</definedName>
    <definedName name="_xlnm.Print_Titles" localSheetId="1">'%'!$1:$6</definedName>
    <definedName name="_xlnm.Print_Titles" localSheetId="0">'CUADRO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3" l="1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7" i="3"/>
  <c r="I89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7" i="3"/>
  <c r="D89" i="3" l="1"/>
  <c r="B89" i="3"/>
  <c r="F88" i="3"/>
  <c r="E87" i="3"/>
  <c r="F87" i="3" s="1"/>
  <c r="E86" i="3"/>
  <c r="F86" i="3" s="1"/>
  <c r="E85" i="3"/>
  <c r="F85" i="3" s="1"/>
  <c r="F84" i="3"/>
  <c r="F83" i="3"/>
  <c r="F82" i="3"/>
  <c r="C82" i="3"/>
  <c r="F81" i="3"/>
  <c r="E81" i="3"/>
  <c r="E80" i="3"/>
  <c r="F80" i="3" s="1"/>
  <c r="E79" i="3"/>
  <c r="C79" i="3"/>
  <c r="F79" i="3" s="1"/>
  <c r="E78" i="3"/>
  <c r="F78" i="3" s="1"/>
  <c r="F77" i="3"/>
  <c r="F76" i="3"/>
  <c r="F75" i="3"/>
  <c r="F74" i="3"/>
  <c r="E74" i="3"/>
  <c r="F73" i="3"/>
  <c r="E72" i="3"/>
  <c r="F72" i="3" s="1"/>
  <c r="F71" i="3"/>
  <c r="E70" i="3"/>
  <c r="F70" i="3" s="1"/>
  <c r="F69" i="3"/>
  <c r="F68" i="3"/>
  <c r="F67" i="3"/>
  <c r="F66" i="3"/>
  <c r="E66" i="3"/>
  <c r="F65" i="3"/>
  <c r="F64" i="3"/>
  <c r="F63" i="3"/>
  <c r="F62" i="3"/>
  <c r="F61" i="3"/>
  <c r="C60" i="3"/>
  <c r="F60" i="3" s="1"/>
  <c r="F59" i="3"/>
  <c r="F58" i="3"/>
  <c r="F57" i="3"/>
  <c r="F56" i="3"/>
  <c r="F55" i="3"/>
  <c r="E54" i="3"/>
  <c r="F54" i="3" s="1"/>
  <c r="F53" i="3"/>
  <c r="E52" i="3"/>
  <c r="F52" i="3" s="1"/>
  <c r="F51" i="3"/>
  <c r="F50" i="3"/>
  <c r="F49" i="3"/>
  <c r="F48" i="3"/>
  <c r="F47" i="3"/>
  <c r="C47" i="3"/>
  <c r="F46" i="3"/>
  <c r="F45" i="3"/>
  <c r="C44" i="3"/>
  <c r="F44" i="3" s="1"/>
  <c r="F43" i="3"/>
  <c r="F42" i="3"/>
  <c r="F41" i="3"/>
  <c r="F40" i="3"/>
  <c r="E39" i="3"/>
  <c r="F39" i="3" s="1"/>
  <c r="F38" i="3"/>
  <c r="F37" i="3"/>
  <c r="F36" i="3"/>
  <c r="F35" i="3"/>
  <c r="D34" i="3"/>
  <c r="F34" i="3" s="1"/>
  <c r="D33" i="3"/>
  <c r="F33" i="3" s="1"/>
  <c r="F32" i="3"/>
  <c r="F31" i="3"/>
  <c r="F30" i="3"/>
  <c r="C29" i="3"/>
  <c r="F29" i="3" s="1"/>
  <c r="E28" i="3"/>
  <c r="C28" i="3"/>
  <c r="F28" i="3" s="1"/>
  <c r="F27" i="3"/>
  <c r="E26" i="3"/>
  <c r="F26" i="3" s="1"/>
  <c r="E25" i="3"/>
  <c r="C25" i="3"/>
  <c r="F25" i="3" s="1"/>
  <c r="C24" i="3"/>
  <c r="F24" i="3" s="1"/>
  <c r="F23" i="3"/>
  <c r="F22" i="3"/>
  <c r="E22" i="3"/>
  <c r="E21" i="3"/>
  <c r="F21" i="3" s="1"/>
  <c r="E20" i="3"/>
  <c r="C20" i="3"/>
  <c r="F20" i="3" s="1"/>
  <c r="E19" i="3"/>
  <c r="C19" i="3"/>
  <c r="F19" i="3" s="1"/>
  <c r="E18" i="3"/>
  <c r="F18" i="3" s="1"/>
  <c r="C18" i="3"/>
  <c r="E17" i="3"/>
  <c r="F17" i="3" s="1"/>
  <c r="E16" i="3"/>
  <c r="D16" i="3"/>
  <c r="C16" i="3"/>
  <c r="F16" i="3" s="1"/>
  <c r="E15" i="3"/>
  <c r="C15" i="3"/>
  <c r="F15" i="3" s="1"/>
  <c r="E14" i="3"/>
  <c r="F14" i="3" s="1"/>
  <c r="F13" i="3"/>
  <c r="E13" i="3"/>
  <c r="E12" i="3"/>
  <c r="C12" i="3"/>
  <c r="C89" i="3" s="1"/>
  <c r="E11" i="3"/>
  <c r="F11" i="3" s="1"/>
  <c r="E10" i="3"/>
  <c r="F10" i="3" s="1"/>
  <c r="E9" i="3"/>
  <c r="E89" i="3" s="1"/>
  <c r="F8" i="3"/>
  <c r="F7" i="3"/>
  <c r="E87" i="2"/>
  <c r="E86" i="2"/>
  <c r="E85" i="2"/>
  <c r="C82" i="2"/>
  <c r="E81" i="2"/>
  <c r="E80" i="2"/>
  <c r="E79" i="2"/>
  <c r="E78" i="2"/>
  <c r="E74" i="2"/>
  <c r="E72" i="2"/>
  <c r="E70" i="2"/>
  <c r="C60" i="2"/>
  <c r="E52" i="2"/>
  <c r="C47" i="2"/>
  <c r="C44" i="2"/>
  <c r="E39" i="2"/>
  <c r="C29" i="2"/>
  <c r="E28" i="2"/>
  <c r="E26" i="2"/>
  <c r="E25" i="2"/>
  <c r="C25" i="2"/>
  <c r="C24" i="2"/>
  <c r="E22" i="2"/>
  <c r="E21" i="2"/>
  <c r="E20" i="2"/>
  <c r="C20" i="2"/>
  <c r="E19" i="2"/>
  <c r="C19" i="2"/>
  <c r="E18" i="2"/>
  <c r="E17" i="2"/>
  <c r="E16" i="2"/>
  <c r="D16" i="2"/>
  <c r="C16" i="2"/>
  <c r="E15" i="2"/>
  <c r="E14" i="2"/>
  <c r="E13" i="2"/>
  <c r="E12" i="2"/>
  <c r="C12" i="2"/>
  <c r="E11" i="2"/>
  <c r="E10" i="2"/>
  <c r="E9" i="2"/>
  <c r="F9" i="3" l="1"/>
  <c r="F89" i="3" s="1"/>
  <c r="F12" i="3"/>
  <c r="C79" i="2"/>
  <c r="E66" i="2"/>
  <c r="E54" i="2"/>
  <c r="D34" i="2"/>
  <c r="D33" i="2"/>
  <c r="C28" i="2"/>
  <c r="C18" i="2"/>
  <c r="C15" i="2"/>
  <c r="F87" i="2"/>
  <c r="F88" i="2"/>
  <c r="F85" i="2" l="1"/>
  <c r="F86" i="2"/>
  <c r="F84" i="2" l="1"/>
  <c r="F83" i="2" l="1"/>
  <c r="F81" i="2"/>
  <c r="D89" i="2" l="1"/>
  <c r="F82" i="2" l="1"/>
  <c r="C89" i="2" l="1"/>
  <c r="E89" i="2" l="1"/>
  <c r="F80" i="2"/>
  <c r="F79" i="2"/>
  <c r="F19" i="2" l="1"/>
  <c r="F18" i="2"/>
  <c r="F78" i="2" l="1"/>
  <c r="B89" i="2"/>
  <c r="F77" i="2" l="1"/>
  <c r="F74" i="2"/>
  <c r="F73" i="2"/>
  <c r="F72" i="2"/>
  <c r="F71" i="2"/>
  <c r="F70" i="2"/>
  <c r="F68" i="2"/>
  <c r="F67" i="2"/>
  <c r="F66" i="2"/>
  <c r="F65" i="2"/>
  <c r="F64" i="2"/>
  <c r="F61" i="2"/>
  <c r="F59" i="2"/>
  <c r="F57" i="2"/>
  <c r="F55" i="2"/>
  <c r="F54" i="2"/>
  <c r="F52" i="2"/>
  <c r="F50" i="2"/>
  <c r="F48" i="2"/>
  <c r="F47" i="2"/>
  <c r="F43" i="2"/>
  <c r="F42" i="2"/>
  <c r="F39" i="2"/>
  <c r="F31" i="2"/>
  <c r="F30" i="2"/>
  <c r="F29" i="2"/>
  <c r="F28" i="2"/>
  <c r="F27" i="2"/>
  <c r="F23" i="2"/>
  <c r="F20" i="2"/>
  <c r="F17" i="2"/>
  <c r="F15" i="2"/>
  <c r="F14" i="2"/>
  <c r="F13" i="2"/>
  <c r="F10" i="2"/>
  <c r="F9" i="2"/>
  <c r="F76" i="2"/>
  <c r="F75" i="2"/>
  <c r="F63" i="2"/>
  <c r="F62" i="2"/>
  <c r="F58" i="2"/>
  <c r="F56" i="2"/>
  <c r="F53" i="2"/>
  <c r="F51" i="2"/>
  <c r="F49" i="2"/>
  <c r="F46" i="2"/>
  <c r="F45" i="2"/>
  <c r="F44" i="2"/>
  <c r="F40" i="2"/>
  <c r="F38" i="2"/>
  <c r="F37" i="2"/>
  <c r="F36" i="2"/>
  <c r="F35" i="2"/>
  <c r="F33" i="2"/>
  <c r="F26" i="2"/>
  <c r="F22" i="2"/>
  <c r="F8" i="2"/>
  <c r="F7" i="2"/>
  <c r="F21" i="2" l="1"/>
  <c r="F32" i="2"/>
  <c r="F12" i="2"/>
  <c r="F24" i="2"/>
  <c r="F34" i="2"/>
  <c r="F41" i="2"/>
  <c r="F69" i="2"/>
  <c r="F25" i="2"/>
  <c r="F60" i="2"/>
  <c r="F11" i="2"/>
  <c r="F16" i="2"/>
  <c r="F89" i="2" l="1"/>
</calcChain>
</file>

<file path=xl/sharedStrings.xml><?xml version="1.0" encoding="utf-8"?>
<sst xmlns="http://schemas.openxmlformats.org/spreadsheetml/2006/main" count="187" uniqueCount="94">
  <si>
    <t>Presupuesto de Egresos</t>
  </si>
  <si>
    <t>Aprobado Anual</t>
  </si>
  <si>
    <t>Ampliaciones</t>
  </si>
  <si>
    <t>Reducciones</t>
  </si>
  <si>
    <t>Modificado Anual</t>
  </si>
  <si>
    <t>Gobierno del Estado de Michoacán de Ocampo</t>
  </si>
  <si>
    <t>Secretaría de Gobierno</t>
  </si>
  <si>
    <t>Secretaría de Finanzas y Administración</t>
  </si>
  <si>
    <t>Secretaría de Comunicaciones y Obras Públicas</t>
  </si>
  <si>
    <t>Secretaría de Desarrollo Económico</t>
  </si>
  <si>
    <t>Secretaría de Turismo</t>
  </si>
  <si>
    <t>Secretaría de Educación</t>
  </si>
  <si>
    <t>Secretaría del Migrante</t>
  </si>
  <si>
    <t>Secretaría de Seguridad Pública</t>
  </si>
  <si>
    <t>Secretaría de Contraloría</t>
  </si>
  <si>
    <t>Secretaría de Cultura</t>
  </si>
  <si>
    <t>Inversión Municipal</t>
  </si>
  <si>
    <t>Participaciones y Aportaciones a Municipios</t>
  </si>
  <si>
    <t>Deuda Pública y Obligaciones Financieras</t>
  </si>
  <si>
    <t>Instituto del Artesano Michoacano</t>
  </si>
  <si>
    <t>Secretariado Ejecutivo del Sistema Estatal de Seguridad Pública</t>
  </si>
  <si>
    <t>Comisión Estatal de Cultura Física y Deporte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</si>
  <si>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</si>
  <si>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</si>
  <si>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</si>
  <si>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</si>
  <si>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Sistema para el Desarrollo Integral de la Familia, Michoacán</t>
  </si>
  <si>
    <t>Instituto Electoral de Michoacán</t>
  </si>
  <si>
    <t>Tribunal Electoral del Estado de Michoacán</t>
  </si>
  <si>
    <t>Tribunal de Justicia Administrativa de Michoacán de Ocampo</t>
  </si>
  <si>
    <t>Universidad Virtual del Estado de Michoacán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</si>
  <si>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</si>
  <si>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</si>
  <si>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</si>
  <si>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</si>
  <si>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</si>
  <si>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</si>
  <si>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</si>
  <si>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</si>
  <si>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Michoacán</t>
  </si>
  <si>
    <t>Universidad de la Ciénega del Estado de Michoacán de Ocampo</t>
  </si>
  <si>
    <t xml:space="preserve">Centro Estatal de Certificación, Acreditación y Control de Confianza </t>
  </si>
  <si>
    <t>Universidad Intercultural Indígena de Michoacán</t>
  </si>
  <si>
    <t>Comisión Estatal de Arbitraje Médico del Estado de Michoacán</t>
  </si>
  <si>
    <t>Instituto Michoacano de Transparencia, Acceso a la Información y Protección de Datos Personales</t>
  </si>
  <si>
    <t>Comisión Estatal del Agua y Gestión de Cuencas</t>
  </si>
  <si>
    <t>Comité de Adquisiciones del Poder Ejecutivo</t>
  </si>
  <si>
    <t>Universidad Politécnica de Uruapan, Michoacán</t>
  </si>
  <si>
    <t xml:space="preserve">Instituto de Defensoría Pública del Estado de Michoacán </t>
  </si>
  <si>
    <t>Comisión Ejecutiva Estatal de Atención a Víctimas</t>
  </si>
  <si>
    <t>Sistema Integral de Financiamiento para el Desarrollo de Michoacán</t>
  </si>
  <si>
    <t>Secretaría de Igualdad Sustantiva y Desarrollo de las Mujeres Michoacanas</t>
  </si>
  <si>
    <t>Consejo Estatal para Prevenir y Eliminar la Discriminación y la Violencia</t>
  </si>
  <si>
    <t>Unidad Programática Presupuestaria</t>
  </si>
  <si>
    <t>Modificaciones Presupuestales a Nivel de Unidad Programática Presupuestaria</t>
  </si>
  <si>
    <t xml:space="preserve">Total </t>
  </si>
  <si>
    <t>Coordinación del Sistema Penitenciario del Estado de Michoacán de Ocampo</t>
  </si>
  <si>
    <t>Secretaría Ejecutiva del Sistema Estatal de Protección Integral de Niñas, Niños y Adolescentes del Estado de Michoacán</t>
  </si>
  <si>
    <t>Instituto de la Juventud Michoacana</t>
  </si>
  <si>
    <t>Erogaciones Adicionales y Provisiones</t>
  </si>
  <si>
    <t>Universidad Politécnica de Lázaro Cárdenas, Michoacán</t>
  </si>
  <si>
    <t>Secretaría Ejecutiva del Sistema Estatal Anticorrupción</t>
  </si>
  <si>
    <t>Casa del Adulto Mayor</t>
  </si>
  <si>
    <t>Fiscalía General del Estado de Michoacán</t>
  </si>
  <si>
    <t>Traspasos</t>
  </si>
  <si>
    <t>Procuraduría de Protección al Ambiente del Estado de Michoacán de Ocampo</t>
  </si>
  <si>
    <t xml:space="preserve">Tribunal de Conciliación y Arbitraje </t>
  </si>
  <si>
    <t xml:space="preserve">Junta Local de Conciliación y Arbitraje </t>
  </si>
  <si>
    <t>Junta de Asistencia Privada del Estado de Michoacán de Ocampo</t>
  </si>
  <si>
    <t>Comisión Estatal para el Desarrollo de Pueblos Indígenas</t>
  </si>
  <si>
    <t>Centro Estatal de Fomento Ganadero del Estado de Michoacán de Ocampo</t>
  </si>
  <si>
    <t>Instituto de Ciencia, Tecnología e Innovación del Estado de Michoacán de Ocampo</t>
  </si>
  <si>
    <t>Universidad Tecnológica del Oriente de Michoacán</t>
  </si>
  <si>
    <t>Comisión Estatal de Derechos Humanos de Michoacán</t>
  </si>
  <si>
    <t>Instituto Estatal de Estudios Superiores en Seguridad y Profesionalización Policial del Estado de Michoacán</t>
  </si>
  <si>
    <t>Instituto Registral y Catastral del Estado de Michoacán de Ocampo</t>
  </si>
  <si>
    <t>Congreso del Estado de Michoacán de Ocampo</t>
  </si>
  <si>
    <t>Secretaría del Bienestar</t>
  </si>
  <si>
    <t>Secretaría de Desarrollo Urbano y Movilidad</t>
  </si>
  <si>
    <t>Secretaría de Medio Ambiente</t>
  </si>
  <si>
    <t>Servicios de Salud de Michoacán</t>
  </si>
  <si>
    <t>Ejecutivo del Estado</t>
  </si>
  <si>
    <t>Centro de Conciliación Laboral del Estado de Michoacán de Ocampo</t>
  </si>
  <si>
    <t>Secretaría de Agricultura y Desarrollo Rural</t>
  </si>
  <si>
    <t>Centro Estatal para el Desarrollo Municipal</t>
  </si>
  <si>
    <t>Consejo Económico y Social del Estado de Michoacán</t>
  </si>
  <si>
    <t>Instituto de Educación Media Superior y Superior del Estado de Michoacán</t>
  </si>
  <si>
    <t>Servicio de Administración Tributaria del Estado de Michoacán</t>
  </si>
  <si>
    <t>Instituto del Transporte del Estado de Michoacán de Ocampo</t>
  </si>
  <si>
    <t>Coordinación de Planeación del Estado de Michoacán</t>
  </si>
  <si>
    <t>Poder Judicial</t>
  </si>
  <si>
    <t>Coordinación de Comunicación</t>
  </si>
  <si>
    <t>Del 1° de enero al 30 de junio de 2025</t>
  </si>
  <si>
    <t xml:space="preserve"> VARIACIÓN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</si>
</sst>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0"/>
      <name val="Gibson"/>
    </font>
    <font>
      <b/>
      <sz val="11"/>
      <color theme="1"/>
      <name val="Calibri"/>
      <family val="2"/>
      <scheme val="minor"/>
    </font>
    <font>
      <b/>
      <sz val="9"/>
      <name val="Gibson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27">
    <xf numFmtId="0" fontId="0" fillId="0" borderId="0" xfId="0"/>
    <xf numFmtId="0" fontId="0" fillId="0" borderId="0" xfId="0" applyAlignment="1">
      <alignment horizontal="justify" wrapText="1"/>
    </xf>
    <xf numFmtId="0" fontId="4" fillId="0" borderId="0" xfId="0" applyFont="1" applyAlignment="1">
      <alignment horizontal="justify" vertical="center" wrapText="1"/>
    </xf>
    <xf numFmtId="3" fontId="4" fillId="0" borderId="4" xfId="1" applyNumberFormat="1" applyFont="1" applyFill="1" applyBorder="1" applyAlignment="1">
      <alignment horizontal="justify" wrapText="1"/>
    </xf>
    <xf numFmtId="4" fontId="5" fillId="0" borderId="2" xfId="0" applyNumberFormat="1" applyFont="1" applyBorder="1" applyAlignment="1">
      <alignment horizontal="right" wrapText="1"/>
    </xf>
    <xf numFmtId="4" fontId="5" fillId="0" borderId="4" xfId="0" applyNumberFormat="1" applyFont="1" applyBorder="1" applyAlignment="1">
      <alignment horizontal="right" wrapText="1"/>
    </xf>
    <xf numFmtId="3" fontId="4" fillId="0" borderId="4" xfId="1" applyNumberFormat="1" applyFont="1" applyFill="1" applyBorder="1" applyAlignment="1">
      <alignment horizontal="left" vertical="center" wrapText="1"/>
    </xf>
    <xf numFmtId="3" fontId="4" fillId="0" borderId="4" xfId="2" applyNumberFormat="1" applyFont="1" applyFill="1" applyBorder="1" applyAlignment="1">
      <alignment vertical="center" wrapText="1"/>
    </xf>
    <xf numFmtId="3" fontId="4" fillId="0" borderId="3" xfId="2" applyNumberFormat="1" applyFont="1" applyFill="1" applyBorder="1" applyAlignment="1">
      <alignment vertical="center" wrapText="1"/>
    </xf>
    <xf numFmtId="43" fontId="8" fillId="3" borderId="6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justify" wrapText="1"/>
    </xf>
    <xf numFmtId="43" fontId="0" fillId="0" borderId="0" xfId="0" applyNumberFormat="1" applyAlignment="1">
      <alignment horizontal="justify" wrapText="1"/>
    </xf>
    <xf numFmtId="43" fontId="10" fillId="4" borderId="6" xfId="1" applyFont="1" applyFill="1" applyBorder="1" applyAlignment="1">
      <alignment horizontal="center" vertical="center" wrapText="1"/>
    </xf>
    <xf numFmtId="43" fontId="11" fillId="4" borderId="0" xfId="0" applyNumberFormat="1" applyFont="1" applyFill="1" applyAlignment="1">
      <alignment horizontal="justify" wrapText="1"/>
    </xf>
    <xf numFmtId="3" fontId="4" fillId="0" borderId="3" xfId="1" applyNumberFormat="1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right" wrapText="1"/>
    </xf>
    <xf numFmtId="0" fontId="4" fillId="0" borderId="5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37" fontId="2" fillId="0" borderId="0" xfId="0" applyNumberFormat="1" applyFont="1" applyAlignment="1">
      <alignment horizontal="center" wrapText="1"/>
    </xf>
    <xf numFmtId="37" fontId="3" fillId="2" borderId="0" xfId="0" applyNumberFormat="1" applyFont="1" applyFill="1" applyAlignment="1">
      <alignment horizontal="center" wrapText="1"/>
    </xf>
    <xf numFmtId="37" fontId="4" fillId="2" borderId="1" xfId="0" applyNumberFormat="1" applyFont="1" applyFill="1" applyBorder="1" applyAlignment="1">
      <alignment horizontal="center" wrapText="1"/>
    </xf>
    <xf numFmtId="43" fontId="8" fillId="3" borderId="7" xfId="1" applyFont="1" applyFill="1" applyBorder="1" applyAlignment="1">
      <alignment horizontal="center" vertical="center" wrapText="1"/>
    </xf>
    <xf numFmtId="43" fontId="8" fillId="3" borderId="8" xfId="1" applyFont="1" applyFill="1" applyBorder="1" applyAlignment="1">
      <alignment horizontal="center" vertical="center" wrapText="1"/>
    </xf>
    <xf numFmtId="43" fontId="8" fillId="3" borderId="9" xfId="1" applyFont="1" applyFill="1" applyBorder="1" applyAlignment="1">
      <alignment horizontal="center" vertical="center" wrapText="1"/>
    </xf>
    <xf numFmtId="43" fontId="8" fillId="3" borderId="10" xfId="1" applyFont="1" applyFill="1" applyBorder="1" applyAlignment="1">
      <alignment horizontal="center" vertical="center" wrapText="1"/>
    </xf>
    <xf numFmtId="43" fontId="8" fillId="3" borderId="11" xfId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showGridLines="0" tabSelected="1"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2" sqref="D12:E12"/>
    </sheetView>
  </sheetViews>
  <sheetFormatPr baseColWidth="10" defaultColWidth="11.42578125" defaultRowHeight="15"/>
  <cols>
    <col min="1" max="1" width="59.5703125" style="1" customWidth="1"/>
    <col min="2" max="2" width="16.7109375" style="1" bestFit="1" customWidth="1"/>
    <col min="3" max="4" width="15.5703125" style="1" bestFit="1" customWidth="1"/>
    <col min="5" max="5" width="12.28515625" style="1" bestFit="1" customWidth="1"/>
    <col min="6" max="6" width="17.7109375" style="1" bestFit="1" customWidth="1"/>
    <col min="7" max="7" width="0.7109375" style="1" customWidth="1"/>
    <col min="8" max="8" width="1.85546875" style="1" customWidth="1"/>
    <col min="9" max="9" width="18.140625" style="1" bestFit="1" customWidth="1"/>
    <col min="10" max="10" width="16" style="1" bestFit="1" customWidth="1"/>
    <col min="11" max="11" width="14.42578125" style="1" bestFit="1" customWidth="1"/>
    <col min="12" max="16384" width="11.42578125" style="1"/>
  </cols>
  <sheetData>
    <row r="1" spans="1:10" ht="18" customHeight="1">
      <c r="A1" s="18" t="s">
        <v>5</v>
      </c>
      <c r="B1" s="18"/>
      <c r="C1" s="18"/>
      <c r="D1" s="18"/>
      <c r="E1" s="18"/>
      <c r="F1" s="18"/>
    </row>
    <row r="2" spans="1:10" ht="15" customHeight="1">
      <c r="A2" s="19" t="s">
        <v>54</v>
      </c>
      <c r="B2" s="19"/>
      <c r="C2" s="19"/>
      <c r="D2" s="19"/>
      <c r="E2" s="19"/>
      <c r="F2" s="19"/>
    </row>
    <row r="3" spans="1:10" ht="15" customHeight="1">
      <c r="A3" s="19" t="s">
        <v>92</v>
      </c>
      <c r="B3" s="19"/>
      <c r="C3" s="19"/>
      <c r="D3" s="19"/>
      <c r="E3" s="19"/>
      <c r="F3" s="19"/>
    </row>
    <row r="4" spans="1:10" ht="15.75" thickBot="1">
      <c r="A4" s="20"/>
      <c r="B4" s="20"/>
      <c r="C4" s="20"/>
      <c r="D4" s="20"/>
      <c r="E4" s="20"/>
      <c r="F4" s="20"/>
    </row>
    <row r="5" spans="1:10" ht="21" customHeight="1" thickBot="1">
      <c r="A5" s="21" t="s">
        <v>53</v>
      </c>
      <c r="B5" s="23" t="s">
        <v>0</v>
      </c>
      <c r="C5" s="24"/>
      <c r="D5" s="24"/>
      <c r="E5" s="24"/>
      <c r="F5" s="25"/>
    </row>
    <row r="6" spans="1:10" ht="21.4" customHeight="1" thickBot="1">
      <c r="A6" s="22"/>
      <c r="B6" s="9" t="s">
        <v>1</v>
      </c>
      <c r="C6" s="9" t="s">
        <v>2</v>
      </c>
      <c r="D6" s="9" t="s">
        <v>3</v>
      </c>
      <c r="E6" s="9" t="s">
        <v>64</v>
      </c>
      <c r="F6" s="9" t="s">
        <v>4</v>
      </c>
    </row>
    <row r="7" spans="1:10">
      <c r="A7" s="3" t="s">
        <v>76</v>
      </c>
      <c r="B7" s="5">
        <v>1362715433</v>
      </c>
      <c r="C7" s="4">
        <v>0</v>
      </c>
      <c r="D7" s="5">
        <v>0</v>
      </c>
      <c r="E7" s="5">
        <v>0</v>
      </c>
      <c r="F7" s="4">
        <f>B7+C7-D7+E7</f>
        <v>1362715433</v>
      </c>
      <c r="I7" s="10"/>
      <c r="J7" s="11"/>
    </row>
    <row r="8" spans="1:10">
      <c r="A8" s="3" t="s">
        <v>90</v>
      </c>
      <c r="B8" s="5">
        <v>1730902038</v>
      </c>
      <c r="C8" s="5">
        <v>0</v>
      </c>
      <c r="D8" s="5">
        <v>0</v>
      </c>
      <c r="E8" s="5">
        <v>0</v>
      </c>
      <c r="F8" s="5">
        <f t="shared" ref="F8:F64" si="0">B8+C8-D8+E8</f>
        <v>1730902038</v>
      </c>
      <c r="I8" s="10"/>
      <c r="J8" s="11"/>
    </row>
    <row r="9" spans="1:10">
      <c r="A9" s="3" t="s">
        <v>81</v>
      </c>
      <c r="B9" s="5">
        <v>393587342</v>
      </c>
      <c r="C9" s="5">
        <v>0</v>
      </c>
      <c r="D9" s="5">
        <v>0</v>
      </c>
      <c r="E9" s="5">
        <f>19489761.59-44350137.81</f>
        <v>-24860376.220000003</v>
      </c>
      <c r="F9" s="5">
        <f t="shared" si="0"/>
        <v>368726965.77999997</v>
      </c>
      <c r="I9" s="10"/>
      <c r="J9" s="11"/>
    </row>
    <row r="10" spans="1:10">
      <c r="A10" s="3" t="s">
        <v>6</v>
      </c>
      <c r="B10" s="5">
        <v>977860534</v>
      </c>
      <c r="C10" s="5">
        <v>21360240.899999999</v>
      </c>
      <c r="D10" s="5">
        <v>0</v>
      </c>
      <c r="E10" s="5">
        <f>13450789.34-13569016.45</f>
        <v>-118227.1099999994</v>
      </c>
      <c r="F10" s="5">
        <f t="shared" si="0"/>
        <v>999102547.78999996</v>
      </c>
      <c r="I10" s="10"/>
      <c r="J10" s="11"/>
    </row>
    <row r="11" spans="1:10">
      <c r="A11" s="3" t="s">
        <v>7</v>
      </c>
      <c r="B11" s="5">
        <v>2040958632</v>
      </c>
      <c r="C11" s="5">
        <v>2280746</v>
      </c>
      <c r="D11" s="5">
        <v>0</v>
      </c>
      <c r="E11" s="5">
        <f>93049962.53-192593954</f>
        <v>-99543991.469999999</v>
      </c>
      <c r="F11" s="5">
        <f t="shared" si="0"/>
        <v>1943695386.53</v>
      </c>
      <c r="I11" s="10"/>
      <c r="J11" s="11"/>
    </row>
    <row r="12" spans="1:10">
      <c r="A12" s="3" t="s">
        <v>8</v>
      </c>
      <c r="B12" s="5">
        <v>5000544114</v>
      </c>
      <c r="C12" s="5">
        <f>385532076.24+59937101+1327311902+231718.92</f>
        <v>1773012798.1600001</v>
      </c>
      <c r="D12" s="5">
        <v>145925659</v>
      </c>
      <c r="E12" s="5">
        <f>10090149.61-528236623.59</f>
        <v>-518146473.97999996</v>
      </c>
      <c r="F12" s="5">
        <f t="shared" si="0"/>
        <v>6109484779.1800003</v>
      </c>
      <c r="I12" s="10"/>
      <c r="J12" s="11"/>
    </row>
    <row r="13" spans="1:10">
      <c r="A13" s="3" t="s">
        <v>83</v>
      </c>
      <c r="B13" s="5">
        <v>676027371</v>
      </c>
      <c r="C13" s="5">
        <v>0</v>
      </c>
      <c r="D13" s="5">
        <v>0</v>
      </c>
      <c r="E13" s="5">
        <f>22245574.25-43698235.19</f>
        <v>-21452660.939999998</v>
      </c>
      <c r="F13" s="5">
        <f t="shared" si="0"/>
        <v>654574710.05999994</v>
      </c>
      <c r="I13" s="10"/>
      <c r="J13" s="11"/>
    </row>
    <row r="14" spans="1:10">
      <c r="A14" s="3" t="s">
        <v>9</v>
      </c>
      <c r="B14" s="5">
        <v>250451274</v>
      </c>
      <c r="C14" s="5">
        <v>0</v>
      </c>
      <c r="D14" s="5">
        <v>0</v>
      </c>
      <c r="E14" s="5">
        <f>978595.24-1375860.69</f>
        <v>-397265.44999999995</v>
      </c>
      <c r="F14" s="5">
        <f t="shared" si="0"/>
        <v>250054008.55000001</v>
      </c>
      <c r="I14" s="10"/>
      <c r="J14" s="11"/>
    </row>
    <row r="15" spans="1:10">
      <c r="A15" s="3" t="s">
        <v>10</v>
      </c>
      <c r="B15" s="5">
        <v>246140981</v>
      </c>
      <c r="C15" s="5">
        <f>3869264.63</f>
        <v>3869264.63</v>
      </c>
      <c r="D15" s="5">
        <v>0</v>
      </c>
      <c r="E15" s="5">
        <f>261892.58-7894572.5</f>
        <v>-7632679.9199999999</v>
      </c>
      <c r="F15" s="5">
        <f t="shared" si="0"/>
        <v>242377565.71000001</v>
      </c>
      <c r="I15" s="10"/>
      <c r="J15" s="11"/>
    </row>
    <row r="16" spans="1:10">
      <c r="A16" s="3" t="s">
        <v>11</v>
      </c>
      <c r="B16" s="5">
        <v>31046385483</v>
      </c>
      <c r="C16" s="5">
        <f>8208000+1688959598.44+400000</f>
        <v>1697567598.4400001</v>
      </c>
      <c r="D16" s="5">
        <f>932518</f>
        <v>932518</v>
      </c>
      <c r="E16" s="5">
        <f>2569361-28211596.76</f>
        <v>-25642235.760000002</v>
      </c>
      <c r="F16" s="5">
        <f t="shared" si="0"/>
        <v>32717378327.68</v>
      </c>
      <c r="I16" s="10"/>
      <c r="J16" s="11"/>
    </row>
    <row r="17" spans="1:11">
      <c r="A17" s="3" t="s">
        <v>12</v>
      </c>
      <c r="B17" s="5">
        <v>50113844</v>
      </c>
      <c r="C17" s="5">
        <v>0</v>
      </c>
      <c r="D17" s="5">
        <v>0</v>
      </c>
      <c r="E17" s="5">
        <f>1328836.67-2926261.11</f>
        <v>-1597424.44</v>
      </c>
      <c r="F17" s="5">
        <f t="shared" si="0"/>
        <v>48516419.560000002</v>
      </c>
      <c r="I17" s="10"/>
      <c r="J17" s="11"/>
    </row>
    <row r="18" spans="1:11">
      <c r="A18" s="3" t="s">
        <v>13</v>
      </c>
      <c r="B18" s="5">
        <v>4647048530</v>
      </c>
      <c r="C18" s="5">
        <f>1252000</f>
        <v>1252000</v>
      </c>
      <c r="D18" s="5">
        <v>0</v>
      </c>
      <c r="E18" s="5">
        <f>96936556.85-75313827.75</f>
        <v>21622729.099999994</v>
      </c>
      <c r="F18" s="5">
        <f t="shared" si="0"/>
        <v>4669923259.1000004</v>
      </c>
      <c r="I18" s="10"/>
      <c r="J18" s="11"/>
    </row>
    <row r="19" spans="1:11">
      <c r="A19" s="3" t="s">
        <v>80</v>
      </c>
      <c r="B19" s="5">
        <v>5407951902</v>
      </c>
      <c r="C19" s="5">
        <f>1505441304.16+25000000</f>
        <v>1530441304.1600001</v>
      </c>
      <c r="D19" s="5">
        <v>0</v>
      </c>
      <c r="E19" s="5">
        <f>73000000</f>
        <v>73000000</v>
      </c>
      <c r="F19" s="5">
        <f t="shared" si="0"/>
        <v>7011393206.1599998</v>
      </c>
      <c r="I19" s="10"/>
      <c r="J19" s="11"/>
    </row>
    <row r="20" spans="1:11">
      <c r="A20" s="3" t="s">
        <v>14</v>
      </c>
      <c r="B20" s="5">
        <v>190994241</v>
      </c>
      <c r="C20" s="5">
        <f>13681795.31</f>
        <v>13681795.310000001</v>
      </c>
      <c r="D20" s="5">
        <v>0</v>
      </c>
      <c r="E20" s="5">
        <f>43185.65-436594.8</f>
        <v>-393409.14999999997</v>
      </c>
      <c r="F20" s="5">
        <f t="shared" si="0"/>
        <v>204282627.16</v>
      </c>
      <c r="I20" s="10"/>
      <c r="J20" s="11"/>
    </row>
    <row r="21" spans="1:11">
      <c r="A21" s="3" t="s">
        <v>77</v>
      </c>
      <c r="B21" s="5">
        <v>362607445</v>
      </c>
      <c r="C21" s="5">
        <v>0</v>
      </c>
      <c r="D21" s="5">
        <v>0</v>
      </c>
      <c r="E21" s="5">
        <f>34028006.23-41912169.81</f>
        <v>-7884163.5800000057</v>
      </c>
      <c r="F21" s="5">
        <f t="shared" si="0"/>
        <v>354723281.42000002</v>
      </c>
      <c r="I21" s="10"/>
      <c r="J21" s="11"/>
    </row>
    <row r="22" spans="1:11">
      <c r="A22" s="3" t="s">
        <v>15</v>
      </c>
      <c r="B22" s="5">
        <v>273769031</v>
      </c>
      <c r="C22" s="5">
        <v>0</v>
      </c>
      <c r="D22" s="5">
        <v>0</v>
      </c>
      <c r="E22" s="5">
        <f>2632260-2749215.4</f>
        <v>-116955.39999999991</v>
      </c>
      <c r="F22" s="5">
        <f t="shared" si="0"/>
        <v>273652075.60000002</v>
      </c>
      <c r="I22" s="10"/>
      <c r="J22" s="11"/>
    </row>
    <row r="23" spans="1:11">
      <c r="A23" s="3" t="s">
        <v>16</v>
      </c>
      <c r="B23" s="5">
        <v>1603770583</v>
      </c>
      <c r="C23" s="5">
        <v>0</v>
      </c>
      <c r="D23" s="5">
        <v>0</v>
      </c>
      <c r="E23" s="5">
        <v>0</v>
      </c>
      <c r="F23" s="5">
        <f t="shared" si="0"/>
        <v>1603770583</v>
      </c>
      <c r="I23" s="10"/>
      <c r="J23" s="11"/>
    </row>
    <row r="24" spans="1:11">
      <c r="A24" s="3" t="s">
        <v>17</v>
      </c>
      <c r="B24" s="5">
        <v>18656998450</v>
      </c>
      <c r="C24" s="5">
        <f>9387431.36</f>
        <v>9387431.3599999994</v>
      </c>
      <c r="D24" s="5">
        <v>427872802</v>
      </c>
      <c r="E24" s="5">
        <v>0</v>
      </c>
      <c r="F24" s="5">
        <f t="shared" si="0"/>
        <v>18238513079.360001</v>
      </c>
      <c r="I24" s="10"/>
      <c r="J24" s="11"/>
    </row>
    <row r="25" spans="1:11">
      <c r="A25" s="3" t="s">
        <v>59</v>
      </c>
      <c r="B25" s="5">
        <v>277412383</v>
      </c>
      <c r="C25" s="5">
        <f>1534311901.63+302353954</f>
        <v>1836665855.6300001</v>
      </c>
      <c r="D25" s="5">
        <v>1834653776.8599999</v>
      </c>
      <c r="E25" s="5">
        <f>769078973.3-564288633.89</f>
        <v>204790339.40999997</v>
      </c>
      <c r="F25" s="5">
        <f t="shared" si="0"/>
        <v>484214801.18000019</v>
      </c>
      <c r="I25" s="10"/>
      <c r="J25" s="11"/>
      <c r="K25" s="10"/>
    </row>
    <row r="26" spans="1:11">
      <c r="A26" s="3" t="s">
        <v>18</v>
      </c>
      <c r="B26" s="5">
        <v>3215230488</v>
      </c>
      <c r="C26" s="5">
        <v>14195893</v>
      </c>
      <c r="D26" s="5">
        <v>0</v>
      </c>
      <c r="E26" s="5">
        <f>180910422.58-180726253.75</f>
        <v>184168.83000001311</v>
      </c>
      <c r="F26" s="5">
        <f t="shared" si="0"/>
        <v>3229610549.8299999</v>
      </c>
      <c r="I26" s="10"/>
      <c r="J26" s="11"/>
      <c r="K26" s="10"/>
    </row>
    <row r="27" spans="1:11">
      <c r="A27" s="3" t="s">
        <v>19</v>
      </c>
      <c r="B27" s="5">
        <v>84762915</v>
      </c>
      <c r="C27" s="5">
        <v>0</v>
      </c>
      <c r="D27" s="5">
        <v>0</v>
      </c>
      <c r="E27" s="5">
        <v>0</v>
      </c>
      <c r="F27" s="5">
        <f t="shared" si="0"/>
        <v>84762915</v>
      </c>
      <c r="I27" s="10"/>
      <c r="J27" s="11"/>
    </row>
    <row r="28" spans="1:11">
      <c r="A28" s="3" t="s">
        <v>20</v>
      </c>
      <c r="B28" s="5">
        <v>1357664168</v>
      </c>
      <c r="C28" s="5">
        <f>1679313</f>
        <v>1679313</v>
      </c>
      <c r="D28" s="5">
        <v>0</v>
      </c>
      <c r="E28" s="5">
        <f>1732938.1-285971.45</f>
        <v>1446966.6500000001</v>
      </c>
      <c r="F28" s="5">
        <f t="shared" si="0"/>
        <v>1360790447.6500001</v>
      </c>
      <c r="I28" s="10"/>
      <c r="J28" s="11"/>
    </row>
    <row r="29" spans="1:11">
      <c r="A29" s="6" t="s">
        <v>21</v>
      </c>
      <c r="B29" s="5">
        <v>70048655</v>
      </c>
      <c r="C29" s="5">
        <f>1805800</f>
        <v>1805800</v>
      </c>
      <c r="D29" s="5">
        <v>0</v>
      </c>
      <c r="E29" s="5">
        <v>-6144745.1299999999</v>
      </c>
      <c r="F29" s="5">
        <f t="shared" si="0"/>
        <v>65709709.869999997</v>
      </c>
      <c r="I29" s="10"/>
      <c r="J29" s="11"/>
    </row>
    <row r="30" spans="1:11">
      <c r="A30" s="6" t="s">
        <v>22</v>
      </c>
      <c r="B30" s="5">
        <v>94290447</v>
      </c>
      <c r="C30" s="5">
        <v>2000000</v>
      </c>
      <c r="D30" s="5">
        <v>0</v>
      </c>
      <c r="E30" s="5">
        <v>0</v>
      </c>
      <c r="F30" s="5">
        <f t="shared" si="0"/>
        <v>96290447</v>
      </c>
      <c r="I30" s="10"/>
      <c r="J30" s="11"/>
    </row>
    <row r="31" spans="1:11">
      <c r="A31" s="6" t="s">
        <v>23</v>
      </c>
      <c r="B31" s="5">
        <v>34704271</v>
      </c>
      <c r="C31" s="5">
        <v>0</v>
      </c>
      <c r="D31" s="5">
        <v>0</v>
      </c>
      <c r="E31" s="5">
        <v>0</v>
      </c>
      <c r="F31" s="5">
        <f t="shared" si="0"/>
        <v>34704271</v>
      </c>
      <c r="I31" s="10"/>
      <c r="J31" s="11"/>
    </row>
    <row r="32" spans="1:11">
      <c r="A32" s="6" t="s">
        <v>24</v>
      </c>
      <c r="B32" s="5">
        <v>76240783</v>
      </c>
      <c r="C32" s="5">
        <v>0</v>
      </c>
      <c r="D32" s="5">
        <v>0</v>
      </c>
      <c r="E32" s="5">
        <v>0</v>
      </c>
      <c r="F32" s="5">
        <f t="shared" si="0"/>
        <v>76240783</v>
      </c>
      <c r="I32" s="10"/>
      <c r="J32" s="11"/>
    </row>
    <row r="33" spans="1:10">
      <c r="A33" s="6" t="s">
        <v>25</v>
      </c>
      <c r="B33" s="5">
        <v>4452096344</v>
      </c>
      <c r="C33" s="5">
        <v>35421.42</v>
      </c>
      <c r="D33" s="5">
        <f>76377363</f>
        <v>76377363</v>
      </c>
      <c r="E33" s="5">
        <v>0</v>
      </c>
      <c r="F33" s="5">
        <f t="shared" si="0"/>
        <v>4375754402.4200001</v>
      </c>
      <c r="I33" s="10"/>
      <c r="J33" s="11"/>
    </row>
    <row r="34" spans="1:10">
      <c r="A34" s="6" t="s">
        <v>26</v>
      </c>
      <c r="B34" s="5">
        <v>1238979738</v>
      </c>
      <c r="C34" s="5">
        <v>0</v>
      </c>
      <c r="D34" s="5">
        <f>305703</f>
        <v>305703</v>
      </c>
      <c r="E34" s="5">
        <v>0</v>
      </c>
      <c r="F34" s="5">
        <f t="shared" si="0"/>
        <v>1238674035</v>
      </c>
      <c r="I34" s="10"/>
      <c r="J34" s="11"/>
    </row>
    <row r="35" spans="1:10">
      <c r="A35" s="6" t="s">
        <v>27</v>
      </c>
      <c r="B35" s="5">
        <v>475592428</v>
      </c>
      <c r="C35" s="5">
        <v>0</v>
      </c>
      <c r="D35" s="5">
        <v>0</v>
      </c>
      <c r="E35" s="5">
        <v>0</v>
      </c>
      <c r="F35" s="5">
        <f t="shared" si="0"/>
        <v>475592428</v>
      </c>
      <c r="I35" s="10"/>
      <c r="J35" s="11"/>
    </row>
    <row r="36" spans="1:10">
      <c r="A36" s="6" t="s">
        <v>28</v>
      </c>
      <c r="B36" s="5">
        <v>100914328</v>
      </c>
      <c r="C36" s="5">
        <v>0</v>
      </c>
      <c r="D36" s="5">
        <v>0</v>
      </c>
      <c r="E36" s="5">
        <v>0</v>
      </c>
      <c r="F36" s="5">
        <f t="shared" si="0"/>
        <v>100914328</v>
      </c>
      <c r="I36" s="10"/>
      <c r="J36" s="11"/>
    </row>
    <row r="37" spans="1:10">
      <c r="A37" s="6" t="s">
        <v>29</v>
      </c>
      <c r="B37" s="5">
        <v>148141193</v>
      </c>
      <c r="C37" s="5">
        <v>0</v>
      </c>
      <c r="D37" s="5">
        <v>0</v>
      </c>
      <c r="E37" s="5">
        <v>0</v>
      </c>
      <c r="F37" s="5">
        <f t="shared" si="0"/>
        <v>148141193</v>
      </c>
      <c r="I37" s="10"/>
      <c r="J37" s="11"/>
    </row>
    <row r="38" spans="1:10">
      <c r="A38" s="6" t="s">
        <v>30</v>
      </c>
      <c r="B38" s="5">
        <v>19256068</v>
      </c>
      <c r="C38" s="5">
        <v>0</v>
      </c>
      <c r="D38" s="5">
        <v>0</v>
      </c>
      <c r="E38" s="5">
        <v>0</v>
      </c>
      <c r="F38" s="5">
        <f t="shared" si="0"/>
        <v>19256068</v>
      </c>
      <c r="I38" s="10"/>
      <c r="J38" s="11"/>
    </row>
    <row r="39" spans="1:10">
      <c r="A39" s="6" t="s">
        <v>65</v>
      </c>
      <c r="B39" s="5">
        <v>15340273</v>
      </c>
      <c r="C39" s="5">
        <v>0</v>
      </c>
      <c r="D39" s="5">
        <v>0</v>
      </c>
      <c r="E39" s="5">
        <f>59989.33-200989.23</f>
        <v>-140999.90000000002</v>
      </c>
      <c r="F39" s="5">
        <f t="shared" si="0"/>
        <v>15199273.1</v>
      </c>
      <c r="I39" s="10"/>
      <c r="J39" s="11"/>
    </row>
    <row r="40" spans="1:10">
      <c r="A40" s="6" t="s">
        <v>31</v>
      </c>
      <c r="B40" s="5">
        <v>229588805</v>
      </c>
      <c r="C40" s="5">
        <v>0</v>
      </c>
      <c r="D40" s="5">
        <v>0</v>
      </c>
      <c r="E40" s="5">
        <v>0</v>
      </c>
      <c r="F40" s="5">
        <f t="shared" si="0"/>
        <v>229588805</v>
      </c>
      <c r="I40" s="10"/>
      <c r="J40" s="11"/>
    </row>
    <row r="41" spans="1:10">
      <c r="A41" s="6" t="s">
        <v>32</v>
      </c>
      <c r="B41" s="5">
        <v>46994812</v>
      </c>
      <c r="C41" s="5">
        <v>0</v>
      </c>
      <c r="D41" s="5">
        <v>0</v>
      </c>
      <c r="E41" s="5">
        <v>0</v>
      </c>
      <c r="F41" s="5">
        <f t="shared" si="0"/>
        <v>46994812</v>
      </c>
      <c r="I41" s="10"/>
      <c r="J41" s="11"/>
    </row>
    <row r="42" spans="1:10">
      <c r="A42" s="6" t="s">
        <v>33</v>
      </c>
      <c r="B42" s="5">
        <v>190418222</v>
      </c>
      <c r="C42" s="5">
        <v>1852740</v>
      </c>
      <c r="D42" s="5">
        <v>0</v>
      </c>
      <c r="E42" s="5">
        <v>0</v>
      </c>
      <c r="F42" s="5">
        <f t="shared" si="0"/>
        <v>192270962</v>
      </c>
      <c r="I42" s="10"/>
      <c r="J42" s="11"/>
    </row>
    <row r="43" spans="1:10">
      <c r="A43" s="6" t="s">
        <v>34</v>
      </c>
      <c r="B43" s="5">
        <v>88913790</v>
      </c>
      <c r="C43" s="5">
        <v>0</v>
      </c>
      <c r="D43" s="5">
        <v>0</v>
      </c>
      <c r="E43" s="5">
        <v>0</v>
      </c>
      <c r="F43" s="5">
        <f t="shared" si="0"/>
        <v>88913790</v>
      </c>
      <c r="I43" s="10"/>
      <c r="J43" s="11"/>
    </row>
    <row r="44" spans="1:10">
      <c r="A44" s="14" t="s">
        <v>35</v>
      </c>
      <c r="B44" s="15">
        <v>1510239915</v>
      </c>
      <c r="C44" s="15">
        <f>33089376.5+103089376.5</f>
        <v>136178753</v>
      </c>
      <c r="D44" s="15">
        <v>0</v>
      </c>
      <c r="E44" s="15">
        <v>0</v>
      </c>
      <c r="F44" s="15">
        <f t="shared" si="0"/>
        <v>1646418668</v>
      </c>
      <c r="I44" s="10"/>
      <c r="J44" s="11"/>
    </row>
    <row r="45" spans="1:10">
      <c r="A45" s="6" t="s">
        <v>36</v>
      </c>
      <c r="B45" s="5">
        <v>373792341</v>
      </c>
      <c r="C45" s="5">
        <v>0</v>
      </c>
      <c r="D45" s="5">
        <v>0</v>
      </c>
      <c r="E45" s="5">
        <v>0</v>
      </c>
      <c r="F45" s="5">
        <f t="shared" si="0"/>
        <v>373792341</v>
      </c>
      <c r="I45" s="10"/>
      <c r="J45" s="11"/>
    </row>
    <row r="46" spans="1:10">
      <c r="A46" s="6" t="s">
        <v>37</v>
      </c>
      <c r="B46" s="5">
        <v>90572830</v>
      </c>
      <c r="C46" s="5">
        <v>0</v>
      </c>
      <c r="D46" s="5">
        <v>2045880</v>
      </c>
      <c r="E46" s="5">
        <v>0</v>
      </c>
      <c r="F46" s="5">
        <f t="shared" si="0"/>
        <v>88526950</v>
      </c>
      <c r="I46" s="10"/>
      <c r="J46" s="11"/>
    </row>
    <row r="47" spans="1:10">
      <c r="A47" s="6" t="s">
        <v>38</v>
      </c>
      <c r="B47" s="5">
        <v>1103578286</v>
      </c>
      <c r="C47" s="5">
        <f>26001163.5+115001163.5</f>
        <v>141002327</v>
      </c>
      <c r="D47" s="5">
        <v>0</v>
      </c>
      <c r="E47" s="5">
        <v>0</v>
      </c>
      <c r="F47" s="5">
        <f t="shared" si="0"/>
        <v>1244580613</v>
      </c>
      <c r="I47" s="10"/>
      <c r="J47" s="11"/>
    </row>
    <row r="48" spans="1:10">
      <c r="A48" s="6" t="s">
        <v>39</v>
      </c>
      <c r="B48" s="5">
        <v>244486827</v>
      </c>
      <c r="C48" s="5">
        <v>0</v>
      </c>
      <c r="D48" s="5">
        <v>0</v>
      </c>
      <c r="E48" s="5">
        <v>0</v>
      </c>
      <c r="F48" s="5">
        <f t="shared" si="0"/>
        <v>244486827</v>
      </c>
      <c r="I48" s="10"/>
      <c r="J48" s="11"/>
    </row>
    <row r="49" spans="1:10">
      <c r="A49" s="6" t="s">
        <v>40</v>
      </c>
      <c r="B49" s="5">
        <v>98801054</v>
      </c>
      <c r="C49" s="5">
        <v>0</v>
      </c>
      <c r="D49" s="5">
        <v>0</v>
      </c>
      <c r="E49" s="5">
        <v>0</v>
      </c>
      <c r="F49" s="5">
        <f t="shared" si="0"/>
        <v>98801054</v>
      </c>
      <c r="I49" s="10"/>
      <c r="J49" s="11"/>
    </row>
    <row r="50" spans="1:10">
      <c r="A50" s="6" t="s">
        <v>41</v>
      </c>
      <c r="B50" s="5">
        <v>26806114</v>
      </c>
      <c r="C50" s="5">
        <v>0</v>
      </c>
      <c r="D50" s="5">
        <v>0</v>
      </c>
      <c r="E50" s="5">
        <v>0</v>
      </c>
      <c r="F50" s="5">
        <f t="shared" si="0"/>
        <v>26806114</v>
      </c>
      <c r="I50" s="10"/>
      <c r="J50" s="11"/>
    </row>
    <row r="51" spans="1:10">
      <c r="A51" s="6" t="s">
        <v>42</v>
      </c>
      <c r="B51" s="5">
        <v>56689963</v>
      </c>
      <c r="C51" s="5">
        <v>0</v>
      </c>
      <c r="D51" s="5">
        <v>0</v>
      </c>
      <c r="E51" s="5">
        <v>0</v>
      </c>
      <c r="F51" s="5">
        <f t="shared" si="0"/>
        <v>56689963</v>
      </c>
      <c r="I51" s="10"/>
      <c r="J51" s="11"/>
    </row>
    <row r="52" spans="1:10">
      <c r="A52" s="6" t="s">
        <v>66</v>
      </c>
      <c r="B52" s="5">
        <v>28699554</v>
      </c>
      <c r="C52" s="5">
        <v>0</v>
      </c>
      <c r="D52" s="5">
        <v>0</v>
      </c>
      <c r="E52" s="5">
        <f>40277.73-71646.63</f>
        <v>-31368.9</v>
      </c>
      <c r="F52" s="5">
        <f t="shared" si="0"/>
        <v>28668185.100000001</v>
      </c>
      <c r="I52" s="10"/>
      <c r="J52" s="11"/>
    </row>
    <row r="53" spans="1:10">
      <c r="A53" s="6" t="s">
        <v>43</v>
      </c>
      <c r="B53" s="5">
        <v>5702580</v>
      </c>
      <c r="C53" s="5">
        <v>0</v>
      </c>
      <c r="D53" s="5">
        <v>0</v>
      </c>
      <c r="E53" s="5">
        <v>0</v>
      </c>
      <c r="F53" s="5">
        <f t="shared" si="0"/>
        <v>5702580</v>
      </c>
      <c r="I53" s="10"/>
      <c r="J53" s="11"/>
    </row>
    <row r="54" spans="1:10">
      <c r="A54" s="6" t="s">
        <v>67</v>
      </c>
      <c r="B54" s="5">
        <v>77875692</v>
      </c>
      <c r="C54" s="5">
        <v>0</v>
      </c>
      <c r="D54" s="5">
        <v>0</v>
      </c>
      <c r="E54" s="5">
        <f>-18016.43</f>
        <v>-18016.43</v>
      </c>
      <c r="F54" s="5">
        <f t="shared" si="0"/>
        <v>77857675.569999993</v>
      </c>
      <c r="I54" s="10"/>
      <c r="J54" s="11"/>
    </row>
    <row r="55" spans="1:10">
      <c r="A55" s="6" t="s">
        <v>68</v>
      </c>
      <c r="B55" s="5">
        <v>13982624</v>
      </c>
      <c r="C55" s="5">
        <v>0</v>
      </c>
      <c r="D55" s="5">
        <v>0</v>
      </c>
      <c r="E55" s="5">
        <v>0</v>
      </c>
      <c r="F55" s="5">
        <f t="shared" si="0"/>
        <v>13982624</v>
      </c>
      <c r="I55" s="10"/>
      <c r="J55" s="11"/>
    </row>
    <row r="56" spans="1:10">
      <c r="A56" s="6" t="s">
        <v>73</v>
      </c>
      <c r="B56" s="5">
        <v>121855583</v>
      </c>
      <c r="C56" s="5">
        <v>0</v>
      </c>
      <c r="D56" s="5">
        <v>0</v>
      </c>
      <c r="E56" s="5">
        <v>0</v>
      </c>
      <c r="F56" s="5">
        <f t="shared" si="0"/>
        <v>121855583</v>
      </c>
      <c r="I56" s="10"/>
      <c r="J56" s="11"/>
    </row>
    <row r="57" spans="1:10">
      <c r="A57" s="6" t="s">
        <v>69</v>
      </c>
      <c r="B57" s="5">
        <v>29650695</v>
      </c>
      <c r="C57" s="5">
        <v>0</v>
      </c>
      <c r="D57" s="5">
        <v>0</v>
      </c>
      <c r="E57" s="5">
        <v>0</v>
      </c>
      <c r="F57" s="5">
        <f t="shared" si="0"/>
        <v>29650695</v>
      </c>
      <c r="I57" s="10"/>
      <c r="J57" s="11"/>
    </row>
    <row r="58" spans="1:10" ht="22.5">
      <c r="A58" s="6" t="s">
        <v>44</v>
      </c>
      <c r="B58" s="5">
        <v>46240695</v>
      </c>
      <c r="C58" s="5">
        <v>0</v>
      </c>
      <c r="D58" s="5">
        <v>0</v>
      </c>
      <c r="E58" s="5">
        <v>-30827147.5</v>
      </c>
      <c r="F58" s="5">
        <f t="shared" si="0"/>
        <v>15413547.5</v>
      </c>
      <c r="I58" s="10"/>
      <c r="J58" s="11"/>
    </row>
    <row r="59" spans="1:10">
      <c r="A59" s="6" t="s">
        <v>89</v>
      </c>
      <c r="B59" s="5">
        <v>79589506</v>
      </c>
      <c r="C59" s="5">
        <v>0</v>
      </c>
      <c r="D59" s="5">
        <v>0</v>
      </c>
      <c r="E59" s="5">
        <v>0</v>
      </c>
      <c r="F59" s="5">
        <f t="shared" si="0"/>
        <v>79589506</v>
      </c>
      <c r="I59" s="10"/>
      <c r="J59" s="11"/>
    </row>
    <row r="60" spans="1:10">
      <c r="A60" s="6" t="s">
        <v>45</v>
      </c>
      <c r="B60" s="5">
        <v>666763527</v>
      </c>
      <c r="C60" s="5">
        <f>838977.14+72241810</f>
        <v>73080787.140000001</v>
      </c>
      <c r="D60" s="5">
        <v>0</v>
      </c>
      <c r="E60" s="5">
        <v>120000000</v>
      </c>
      <c r="F60" s="5">
        <f t="shared" si="0"/>
        <v>859844314.13999999</v>
      </c>
      <c r="I60" s="10"/>
      <c r="J60" s="11"/>
    </row>
    <row r="61" spans="1:10">
      <c r="A61" s="6" t="s">
        <v>46</v>
      </c>
      <c r="B61" s="5">
        <v>30970953</v>
      </c>
      <c r="C61" s="5">
        <v>0</v>
      </c>
      <c r="D61" s="5">
        <v>0</v>
      </c>
      <c r="E61" s="5">
        <v>0</v>
      </c>
      <c r="F61" s="5">
        <f t="shared" si="0"/>
        <v>30970953</v>
      </c>
      <c r="I61" s="10"/>
      <c r="J61" s="11"/>
    </row>
    <row r="62" spans="1:10">
      <c r="A62" s="6" t="s">
        <v>47</v>
      </c>
      <c r="B62" s="5">
        <v>11653211</v>
      </c>
      <c r="C62" s="5">
        <v>0</v>
      </c>
      <c r="D62" s="5">
        <v>0</v>
      </c>
      <c r="E62" s="5">
        <v>0</v>
      </c>
      <c r="F62" s="5">
        <f t="shared" si="0"/>
        <v>11653211</v>
      </c>
      <c r="I62" s="10"/>
      <c r="J62" s="11"/>
    </row>
    <row r="63" spans="1:10">
      <c r="A63" s="6" t="s">
        <v>60</v>
      </c>
      <c r="B63" s="5">
        <v>13415925</v>
      </c>
      <c r="C63" s="5">
        <v>0</v>
      </c>
      <c r="D63" s="5">
        <v>0</v>
      </c>
      <c r="E63" s="5">
        <v>0</v>
      </c>
      <c r="F63" s="5">
        <f t="shared" si="0"/>
        <v>13415925</v>
      </c>
      <c r="I63" s="10"/>
      <c r="J63" s="11"/>
    </row>
    <row r="64" spans="1:10">
      <c r="A64" s="6" t="s">
        <v>48</v>
      </c>
      <c r="B64" s="5">
        <v>113432384</v>
      </c>
      <c r="C64" s="5">
        <v>0</v>
      </c>
      <c r="D64" s="5">
        <v>0</v>
      </c>
      <c r="E64" s="5">
        <v>0</v>
      </c>
      <c r="F64" s="5">
        <f t="shared" si="0"/>
        <v>113432384</v>
      </c>
      <c r="I64" s="10"/>
      <c r="J64" s="11"/>
    </row>
    <row r="65" spans="1:10" ht="22.5">
      <c r="A65" s="7" t="s">
        <v>74</v>
      </c>
      <c r="B65" s="5">
        <v>42531918</v>
      </c>
      <c r="C65" s="5">
        <v>0</v>
      </c>
      <c r="D65" s="5">
        <v>0</v>
      </c>
      <c r="E65" s="5">
        <v>0</v>
      </c>
      <c r="F65" s="5">
        <f t="shared" ref="F65:F88" si="1">B65+C65-D65+E65</f>
        <v>42531918</v>
      </c>
      <c r="I65" s="10"/>
      <c r="J65" s="11"/>
    </row>
    <row r="66" spans="1:10">
      <c r="A66" s="6" t="s">
        <v>49</v>
      </c>
      <c r="B66" s="5">
        <v>78094928</v>
      </c>
      <c r="C66" s="5">
        <v>0</v>
      </c>
      <c r="D66" s="5">
        <v>0</v>
      </c>
      <c r="E66" s="5">
        <f>2000000</f>
        <v>2000000</v>
      </c>
      <c r="F66" s="5">
        <f t="shared" si="1"/>
        <v>80094928</v>
      </c>
      <c r="I66" s="10"/>
      <c r="J66" s="11"/>
    </row>
    <row r="67" spans="1:10">
      <c r="A67" s="6" t="s">
        <v>70</v>
      </c>
      <c r="B67" s="5">
        <v>38409364</v>
      </c>
      <c r="C67" s="5">
        <v>0</v>
      </c>
      <c r="D67" s="5">
        <v>0</v>
      </c>
      <c r="E67" s="5">
        <v>0</v>
      </c>
      <c r="F67" s="5">
        <f t="shared" si="1"/>
        <v>38409364</v>
      </c>
      <c r="I67" s="10"/>
      <c r="J67" s="11"/>
    </row>
    <row r="68" spans="1:10">
      <c r="A68" s="6" t="s">
        <v>50</v>
      </c>
      <c r="B68" s="5">
        <v>53607965</v>
      </c>
      <c r="C68" s="5">
        <v>0</v>
      </c>
      <c r="D68" s="5">
        <v>0</v>
      </c>
      <c r="E68" s="5">
        <v>0</v>
      </c>
      <c r="F68" s="5">
        <f t="shared" si="1"/>
        <v>53607965</v>
      </c>
      <c r="I68" s="10"/>
      <c r="J68" s="11"/>
    </row>
    <row r="69" spans="1:10">
      <c r="A69" s="6" t="s">
        <v>58</v>
      </c>
      <c r="B69" s="5">
        <v>40561209</v>
      </c>
      <c r="C69" s="5">
        <v>0</v>
      </c>
      <c r="D69" s="5">
        <v>0</v>
      </c>
      <c r="E69" s="5">
        <v>0</v>
      </c>
      <c r="F69" s="5">
        <f t="shared" si="1"/>
        <v>40561209</v>
      </c>
      <c r="I69" s="10"/>
      <c r="J69" s="11"/>
    </row>
    <row r="70" spans="1:10">
      <c r="A70" s="6" t="s">
        <v>51</v>
      </c>
      <c r="B70" s="5">
        <v>73963718</v>
      </c>
      <c r="C70" s="5">
        <v>31736924</v>
      </c>
      <c r="D70" s="5">
        <v>0</v>
      </c>
      <c r="E70" s="5">
        <f>284406.44-2690564.9</f>
        <v>-2406158.46</v>
      </c>
      <c r="F70" s="5">
        <f t="shared" si="1"/>
        <v>103294483.54000001</v>
      </c>
      <c r="I70" s="10"/>
      <c r="J70" s="11"/>
    </row>
    <row r="71" spans="1:10">
      <c r="A71" s="6" t="s">
        <v>71</v>
      </c>
      <c r="B71" s="5">
        <v>15300672</v>
      </c>
      <c r="C71" s="5">
        <v>3789121.02</v>
      </c>
      <c r="D71" s="5">
        <v>0</v>
      </c>
      <c r="E71" s="5">
        <v>0</v>
      </c>
      <c r="F71" s="5">
        <f t="shared" si="1"/>
        <v>19089793.02</v>
      </c>
      <c r="I71" s="10"/>
      <c r="J71" s="11"/>
    </row>
    <row r="72" spans="1:10" ht="22.5">
      <c r="A72" s="7" t="s">
        <v>57</v>
      </c>
      <c r="B72" s="5">
        <v>11176086</v>
      </c>
      <c r="C72" s="5">
        <v>0</v>
      </c>
      <c r="D72" s="5">
        <v>0</v>
      </c>
      <c r="E72" s="5">
        <f>3539.85-72571.46</f>
        <v>-69031.61</v>
      </c>
      <c r="F72" s="5">
        <f t="shared" si="1"/>
        <v>11107054.390000001</v>
      </c>
      <c r="I72" s="10"/>
      <c r="J72" s="11"/>
    </row>
    <row r="73" spans="1:10">
      <c r="A73" s="7" t="s">
        <v>52</v>
      </c>
      <c r="B73" s="5">
        <v>12958197</v>
      </c>
      <c r="C73" s="5">
        <v>0</v>
      </c>
      <c r="D73" s="5">
        <v>0</v>
      </c>
      <c r="E73" s="5">
        <v>0</v>
      </c>
      <c r="F73" s="5">
        <f t="shared" si="1"/>
        <v>12958197</v>
      </c>
      <c r="I73" s="10"/>
      <c r="J73" s="11"/>
    </row>
    <row r="74" spans="1:10">
      <c r="A74" s="7" t="s">
        <v>56</v>
      </c>
      <c r="B74" s="5">
        <v>1516714998</v>
      </c>
      <c r="C74" s="5">
        <v>0</v>
      </c>
      <c r="D74" s="5">
        <v>0</v>
      </c>
      <c r="E74" s="5">
        <f>2463710.46-4248386.18</f>
        <v>-1784675.7199999997</v>
      </c>
      <c r="F74" s="5">
        <f t="shared" si="1"/>
        <v>1514930322.28</v>
      </c>
      <c r="I74" s="10"/>
      <c r="J74" s="11"/>
    </row>
    <row r="75" spans="1:10">
      <c r="A75" s="7" t="s">
        <v>72</v>
      </c>
      <c r="B75" s="5">
        <v>10757515</v>
      </c>
      <c r="C75" s="5">
        <v>906613</v>
      </c>
      <c r="D75" s="5">
        <v>0</v>
      </c>
      <c r="E75" s="5">
        <v>0</v>
      </c>
      <c r="F75" s="5">
        <f t="shared" si="1"/>
        <v>11664128</v>
      </c>
      <c r="I75" s="10"/>
      <c r="J75" s="11"/>
    </row>
    <row r="76" spans="1:10">
      <c r="A76" s="8" t="s">
        <v>61</v>
      </c>
      <c r="B76" s="15">
        <v>21713384</v>
      </c>
      <c r="C76" s="15">
        <v>0</v>
      </c>
      <c r="D76" s="15">
        <v>0</v>
      </c>
      <c r="E76" s="15">
        <v>0</v>
      </c>
      <c r="F76" s="15">
        <f t="shared" si="1"/>
        <v>21713384</v>
      </c>
      <c r="I76" s="10"/>
      <c r="J76" s="11"/>
    </row>
    <row r="77" spans="1:10">
      <c r="A77" s="7" t="s">
        <v>62</v>
      </c>
      <c r="B77" s="5">
        <v>3213700</v>
      </c>
      <c r="C77" s="5">
        <v>0</v>
      </c>
      <c r="D77" s="5">
        <v>0</v>
      </c>
      <c r="E77" s="5">
        <v>0</v>
      </c>
      <c r="F77" s="5">
        <f t="shared" si="1"/>
        <v>3213700</v>
      </c>
      <c r="I77" s="10"/>
      <c r="J77" s="11"/>
    </row>
    <row r="78" spans="1:10">
      <c r="A78" s="7" t="s">
        <v>75</v>
      </c>
      <c r="B78" s="5">
        <v>218551085</v>
      </c>
      <c r="C78" s="5">
        <v>303326.55</v>
      </c>
      <c r="D78" s="5">
        <v>0</v>
      </c>
      <c r="E78" s="5">
        <f>61412.38-574729.5</f>
        <v>-513317.12</v>
      </c>
      <c r="F78" s="5">
        <f t="shared" si="1"/>
        <v>218341094.43000001</v>
      </c>
      <c r="I78" s="10"/>
      <c r="J78" s="11"/>
    </row>
    <row r="79" spans="1:10">
      <c r="A79" s="7" t="s">
        <v>78</v>
      </c>
      <c r="B79" s="5">
        <v>1777086152</v>
      </c>
      <c r="C79" s="5">
        <f>207000000</f>
        <v>207000000</v>
      </c>
      <c r="D79" s="5">
        <v>0</v>
      </c>
      <c r="E79" s="5">
        <f>319906909-3395174.26</f>
        <v>316511734.74000001</v>
      </c>
      <c r="F79" s="5">
        <f t="shared" si="1"/>
        <v>2300597886.7399998</v>
      </c>
      <c r="I79" s="10"/>
      <c r="J79" s="11"/>
    </row>
    <row r="80" spans="1:10">
      <c r="A80" s="7" t="s">
        <v>79</v>
      </c>
      <c r="B80" s="5">
        <v>97014505</v>
      </c>
      <c r="C80" s="5">
        <v>40000000</v>
      </c>
      <c r="D80" s="5">
        <v>0</v>
      </c>
      <c r="E80" s="5">
        <f>299669.17-474712.24</f>
        <v>-175043.07</v>
      </c>
      <c r="F80" s="5">
        <f t="shared" si="1"/>
        <v>136839461.93000001</v>
      </c>
      <c r="I80" s="10"/>
      <c r="J80" s="11"/>
    </row>
    <row r="81" spans="1:10">
      <c r="A81" s="7" t="s">
        <v>84</v>
      </c>
      <c r="B81" s="5">
        <v>27760865</v>
      </c>
      <c r="C81" s="5">
        <v>0</v>
      </c>
      <c r="D81" s="5">
        <v>0</v>
      </c>
      <c r="E81" s="5">
        <f>52355.53-250119.18</f>
        <v>-197763.65</v>
      </c>
      <c r="F81" s="5">
        <f t="shared" ref="F81" si="2">B81+C81-D81+E81</f>
        <v>27563101.350000001</v>
      </c>
      <c r="I81" s="10"/>
      <c r="J81" s="11"/>
    </row>
    <row r="82" spans="1:10">
      <c r="A82" s="7" t="s">
        <v>86</v>
      </c>
      <c r="B82" s="5">
        <v>360298009</v>
      </c>
      <c r="C82" s="5">
        <f>8697708+359600</f>
        <v>9057308</v>
      </c>
      <c r="D82" s="5">
        <v>0</v>
      </c>
      <c r="E82" s="5">
        <v>0</v>
      </c>
      <c r="F82" s="5">
        <f t="shared" si="1"/>
        <v>369355317</v>
      </c>
      <c r="I82" s="10"/>
      <c r="J82" s="11"/>
    </row>
    <row r="83" spans="1:10">
      <c r="A83" s="7" t="s">
        <v>82</v>
      </c>
      <c r="B83" s="5">
        <v>37093095</v>
      </c>
      <c r="C83" s="5">
        <v>0</v>
      </c>
      <c r="D83" s="5">
        <v>0</v>
      </c>
      <c r="E83" s="5">
        <v>0</v>
      </c>
      <c r="F83" s="5">
        <f t="shared" si="1"/>
        <v>37093095</v>
      </c>
      <c r="I83" s="10"/>
      <c r="J83" s="11"/>
    </row>
    <row r="84" spans="1:10">
      <c r="A84" s="7" t="s">
        <v>85</v>
      </c>
      <c r="B84" s="5">
        <v>7100000</v>
      </c>
      <c r="C84" s="5">
        <v>0</v>
      </c>
      <c r="D84" s="5">
        <v>0</v>
      </c>
      <c r="E84" s="5">
        <v>0</v>
      </c>
      <c r="F84" s="5">
        <f t="shared" si="1"/>
        <v>7100000</v>
      </c>
      <c r="I84" s="10"/>
      <c r="J84" s="11"/>
    </row>
    <row r="85" spans="1:10">
      <c r="A85" s="7" t="s">
        <v>87</v>
      </c>
      <c r="B85" s="5">
        <v>786974081</v>
      </c>
      <c r="C85" s="5">
        <v>0</v>
      </c>
      <c r="D85" s="5">
        <v>0</v>
      </c>
      <c r="E85" s="5">
        <f>940693.08-3280736.57</f>
        <v>-2340043.4899999998</v>
      </c>
      <c r="F85" s="5">
        <f t="shared" si="1"/>
        <v>784634037.50999999</v>
      </c>
      <c r="I85" s="10"/>
      <c r="J85" s="11"/>
    </row>
    <row r="86" spans="1:10">
      <c r="A86" s="7" t="s">
        <v>88</v>
      </c>
      <c r="B86" s="5">
        <v>84883815</v>
      </c>
      <c r="C86" s="5">
        <v>0</v>
      </c>
      <c r="D86" s="5">
        <v>0</v>
      </c>
      <c r="E86" s="5">
        <f>927617.22-1390972.84</f>
        <v>-463355.62000000011</v>
      </c>
      <c r="F86" s="5">
        <f t="shared" si="1"/>
        <v>84420459.379999995</v>
      </c>
      <c r="I86" s="10"/>
      <c r="J86" s="11"/>
    </row>
    <row r="87" spans="1:10">
      <c r="A87" s="7" t="s">
        <v>91</v>
      </c>
      <c r="B87" s="5">
        <v>122660528</v>
      </c>
      <c r="C87" s="5">
        <v>0</v>
      </c>
      <c r="D87" s="5">
        <v>0</v>
      </c>
      <c r="E87" s="5">
        <f>13730964.66-389373.37</f>
        <v>13341591.290000001</v>
      </c>
      <c r="F87" s="5">
        <f t="shared" si="1"/>
        <v>136002119.28999999</v>
      </c>
      <c r="I87" s="10"/>
      <c r="J87" s="11"/>
    </row>
    <row r="88" spans="1:10" ht="15.75" thickBot="1">
      <c r="A88" s="8" t="s">
        <v>63</v>
      </c>
      <c r="B88" s="5">
        <v>1616830928</v>
      </c>
      <c r="C88" s="5">
        <v>0</v>
      </c>
      <c r="D88" s="5">
        <v>0</v>
      </c>
      <c r="E88" s="5">
        <v>0</v>
      </c>
      <c r="F88" s="5">
        <f t="shared" si="1"/>
        <v>1616830928</v>
      </c>
      <c r="I88" s="10"/>
      <c r="J88" s="11"/>
    </row>
    <row r="89" spans="1:10" ht="15.75" thickBot="1">
      <c r="A89" s="9" t="s">
        <v>55</v>
      </c>
      <c r="B89" s="9">
        <f>SUM(B7:B88)</f>
        <v>98935474315</v>
      </c>
      <c r="C89" s="9">
        <f>SUM(C7:C88)</f>
        <v>7554143361.7200012</v>
      </c>
      <c r="D89" s="9">
        <f>SUM(D7:D88)</f>
        <v>2488113701.8599997</v>
      </c>
      <c r="E89" s="9">
        <f>SUM(E7:E88)</f>
        <v>-3.9115548133850098E-8</v>
      </c>
      <c r="F89" s="9">
        <f>SUM(F7:F88)</f>
        <v>104001503974.85997</v>
      </c>
      <c r="I89" s="11"/>
      <c r="J89" s="11"/>
    </row>
    <row r="90" spans="1:10">
      <c r="A90" s="16"/>
      <c r="B90" s="17"/>
      <c r="C90" s="17"/>
      <c r="D90" s="2"/>
    </row>
  </sheetData>
  <mergeCells count="7">
    <mergeCell ref="A90:C90"/>
    <mergeCell ref="A1:F1"/>
    <mergeCell ref="A2:F2"/>
    <mergeCell ref="A3:F3"/>
    <mergeCell ref="A4:F4"/>
    <mergeCell ref="A5:A6"/>
    <mergeCell ref="B5:F5"/>
  </mergeCells>
  <printOptions horizontalCentered="1"/>
  <pageMargins left="0.70866141732283472" right="0.70866141732283472" top="0.74803149606299213" bottom="0.74803149606299213" header="0.31496062992125984" footer="0.31496062992125984"/>
  <pageSetup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5D0A-FA42-431C-8EC6-39478E084A14}">
  <dimension ref="A1:K91"/>
  <sheetViews>
    <sheetView zoomScale="130" zoomScaleNormal="13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K14" sqref="K14"/>
    </sheetView>
  </sheetViews>
  <sheetFormatPr baseColWidth="10" defaultColWidth="11.42578125" defaultRowHeight="15"/>
  <cols>
    <col min="1" max="1" width="26.7109375" style="1" customWidth="1"/>
    <col min="2" max="2" width="16.7109375" style="1" bestFit="1" customWidth="1"/>
    <col min="3" max="3" width="15.7109375" style="1" bestFit="1" customWidth="1"/>
    <col min="4" max="4" width="15.140625" style="1" bestFit="1" customWidth="1"/>
    <col min="5" max="5" width="13.28515625" style="1" bestFit="1" customWidth="1"/>
    <col min="6" max="6" width="17.7109375" style="1" bestFit="1" customWidth="1"/>
    <col min="7" max="7" width="0.7109375" style="1" customWidth="1"/>
    <col min="8" max="8" width="1.85546875" style="1" customWidth="1"/>
    <col min="9" max="9" width="18.140625" style="1" bestFit="1" customWidth="1"/>
    <col min="10" max="10" width="6.7109375" style="1" bestFit="1" customWidth="1"/>
    <col min="11" max="11" width="16" style="1" bestFit="1" customWidth="1"/>
    <col min="12" max="16384" width="11.42578125" style="1"/>
  </cols>
  <sheetData>
    <row r="1" spans="1:11" ht="18" customHeight="1">
      <c r="A1" s="18" t="s">
        <v>5</v>
      </c>
      <c r="B1" s="18"/>
      <c r="C1" s="18"/>
      <c r="D1" s="18"/>
      <c r="E1" s="18"/>
      <c r="F1" s="18"/>
    </row>
    <row r="2" spans="1:11" ht="15" customHeight="1">
      <c r="A2" s="19" t="s">
        <v>54</v>
      </c>
      <c r="B2" s="19"/>
      <c r="C2" s="19"/>
      <c r="D2" s="19"/>
      <c r="E2" s="19"/>
      <c r="F2" s="19"/>
    </row>
    <row r="3" spans="1:11" ht="15" customHeight="1">
      <c r="A3" s="19" t="s">
        <v>92</v>
      </c>
      <c r="B3" s="19"/>
      <c r="C3" s="19"/>
      <c r="D3" s="19"/>
      <c r="E3" s="19"/>
      <c r="F3" s="19"/>
    </row>
    <row r="4" spans="1:11" ht="15.75" thickBot="1">
      <c r="A4" s="20"/>
      <c r="B4" s="20"/>
      <c r="C4" s="20"/>
      <c r="D4" s="20"/>
      <c r="E4" s="20"/>
      <c r="F4" s="20"/>
    </row>
    <row r="5" spans="1:11" ht="21" customHeight="1" thickBot="1">
      <c r="A5" s="21" t="s">
        <v>53</v>
      </c>
      <c r="B5" s="23" t="s">
        <v>0</v>
      </c>
      <c r="C5" s="24"/>
      <c r="D5" s="24"/>
      <c r="E5" s="24"/>
      <c r="F5" s="25"/>
    </row>
    <row r="6" spans="1:11" ht="21.4" customHeight="1" thickBot="1">
      <c r="A6" s="22"/>
      <c r="B6" s="9" t="s">
        <v>1</v>
      </c>
      <c r="C6" s="9" t="s">
        <v>2</v>
      </c>
      <c r="D6" s="9" t="s">
        <v>3</v>
      </c>
      <c r="E6" s="9" t="s">
        <v>64</v>
      </c>
      <c r="F6" s="9" t="s">
        <v>4</v>
      </c>
      <c r="I6" s="26" t="s">
        <v>93</v>
      </c>
      <c r="J6" s="26"/>
    </row>
    <row r="7" spans="1:11" ht="24" customHeight="1">
      <c r="A7" s="3" t="s">
        <v>76</v>
      </c>
      <c r="B7" s="5">
        <v>1362715433</v>
      </c>
      <c r="C7" s="4">
        <v>0</v>
      </c>
      <c r="D7" s="5">
        <v>0</v>
      </c>
      <c r="E7" s="5">
        <v>0</v>
      </c>
      <c r="F7" s="4">
        <f>B7+C7-D7+E7</f>
        <v>1362715433</v>
      </c>
      <c r="I7" s="10">
        <f>F7-B7</f>
        <v>0</v>
      </c>
      <c r="J7" s="11">
        <f>I7*100/B7</f>
        <v>0</v>
      </c>
    </row>
    <row r="8" spans="1:11" ht="16.149999999999999" customHeight="1">
      <c r="A8" s="3" t="s">
        <v>90</v>
      </c>
      <c r="B8" s="5">
        <v>1730902038</v>
      </c>
      <c r="C8" s="5">
        <v>0</v>
      </c>
      <c r="D8" s="5">
        <v>0</v>
      </c>
      <c r="E8" s="5">
        <v>0</v>
      </c>
      <c r="F8" s="5">
        <f t="shared" ref="F8:F71" si="0">B8+C8-D8+E8</f>
        <v>1730902038</v>
      </c>
      <c r="I8" s="10">
        <f t="shared" ref="I8:I71" si="1">F8-B8</f>
        <v>0</v>
      </c>
      <c r="J8" s="11">
        <f t="shared" ref="J8:J71" si="2">I8*100/B8</f>
        <v>0</v>
      </c>
    </row>
    <row r="9" spans="1:11">
      <c r="A9" s="3" t="s">
        <v>81</v>
      </c>
      <c r="B9" s="5">
        <v>393587342</v>
      </c>
      <c r="C9" s="5">
        <v>0</v>
      </c>
      <c r="D9" s="5">
        <v>0</v>
      </c>
      <c r="E9" s="5">
        <f>19489761.59-44350137.81</f>
        <v>-24860376.220000003</v>
      </c>
      <c r="F9" s="5">
        <f t="shared" si="0"/>
        <v>368726965.77999997</v>
      </c>
      <c r="I9" s="10">
        <f t="shared" si="1"/>
        <v>-24860376.220000029</v>
      </c>
      <c r="J9" s="11">
        <f t="shared" si="2"/>
        <v>-6.316355626091255</v>
      </c>
    </row>
    <row r="10" spans="1:11">
      <c r="A10" s="3" t="s">
        <v>6</v>
      </c>
      <c r="B10" s="5">
        <v>977860534</v>
      </c>
      <c r="C10" s="5">
        <v>21360240.899999999</v>
      </c>
      <c r="D10" s="5">
        <v>0</v>
      </c>
      <c r="E10" s="5">
        <f>13450789.34-13569016.45</f>
        <v>-118227.1099999994</v>
      </c>
      <c r="F10" s="5">
        <f t="shared" si="0"/>
        <v>999102547.78999996</v>
      </c>
      <c r="I10" s="10">
        <f t="shared" si="1"/>
        <v>21242013.789999962</v>
      </c>
      <c r="J10" s="11">
        <f t="shared" si="2"/>
        <v>2.1722948264522106</v>
      </c>
    </row>
    <row r="11" spans="1:11" ht="19.149999999999999" customHeight="1">
      <c r="A11" s="3" t="s">
        <v>7</v>
      </c>
      <c r="B11" s="5">
        <v>2040958632</v>
      </c>
      <c r="C11" s="5">
        <v>2280746</v>
      </c>
      <c r="D11" s="5">
        <v>0</v>
      </c>
      <c r="E11" s="5">
        <f>93049962.53-192593954</f>
        <v>-99543991.469999999</v>
      </c>
      <c r="F11" s="5">
        <f t="shared" si="0"/>
        <v>1943695386.53</v>
      </c>
      <c r="I11" s="10">
        <f t="shared" si="1"/>
        <v>-97263245.470000029</v>
      </c>
      <c r="J11" s="11">
        <f t="shared" si="2"/>
        <v>-4.7655667265871386</v>
      </c>
    </row>
    <row r="12" spans="1:11" ht="26.65" customHeight="1">
      <c r="A12" s="3" t="s">
        <v>8</v>
      </c>
      <c r="B12" s="5">
        <v>5000544114</v>
      </c>
      <c r="C12" s="5">
        <f>385532076.24+59937101+1327311902+231718.92</f>
        <v>1773012798.1600001</v>
      </c>
      <c r="D12" s="5">
        <v>145925659</v>
      </c>
      <c r="E12" s="5">
        <f>10090149.61-528236623.59</f>
        <v>-518146473.97999996</v>
      </c>
      <c r="F12" s="5">
        <f t="shared" si="0"/>
        <v>6109484779.1800003</v>
      </c>
      <c r="I12" s="10">
        <f t="shared" si="1"/>
        <v>1108940665.1800003</v>
      </c>
      <c r="J12" s="11">
        <f t="shared" si="2"/>
        <v>22.17640000565747</v>
      </c>
      <c r="K12" s="10">
        <v>1772895108.1600001</v>
      </c>
    </row>
    <row r="13" spans="1:11" ht="26.65" customHeight="1">
      <c r="A13" s="3" t="s">
        <v>83</v>
      </c>
      <c r="B13" s="5">
        <v>676027371</v>
      </c>
      <c r="C13" s="5">
        <v>0</v>
      </c>
      <c r="D13" s="5">
        <v>0</v>
      </c>
      <c r="E13" s="5">
        <f>22245574.25-43698235.19</f>
        <v>-21452660.939999998</v>
      </c>
      <c r="F13" s="5">
        <f t="shared" si="0"/>
        <v>654574710.05999994</v>
      </c>
      <c r="I13" s="10">
        <f t="shared" si="1"/>
        <v>-21452660.940000057</v>
      </c>
      <c r="J13" s="11">
        <f t="shared" si="2"/>
        <v>-3.173342065760834</v>
      </c>
      <c r="K13" s="11">
        <f>C12-K12</f>
        <v>117690</v>
      </c>
    </row>
    <row r="14" spans="1:11">
      <c r="A14" s="3" t="s">
        <v>9</v>
      </c>
      <c r="B14" s="5">
        <v>250451274</v>
      </c>
      <c r="C14" s="5">
        <v>0</v>
      </c>
      <c r="D14" s="5">
        <v>0</v>
      </c>
      <c r="E14" s="5">
        <f>978595.24-1375860.69</f>
        <v>-397265.44999999995</v>
      </c>
      <c r="F14" s="5">
        <f t="shared" si="0"/>
        <v>250054008.55000001</v>
      </c>
      <c r="I14" s="10">
        <f t="shared" si="1"/>
        <v>-397265.44999998808</v>
      </c>
      <c r="J14" s="11">
        <f t="shared" si="2"/>
        <v>-0.15861985593253083</v>
      </c>
    </row>
    <row r="15" spans="1:11">
      <c r="A15" s="3" t="s">
        <v>10</v>
      </c>
      <c r="B15" s="5">
        <v>246140981</v>
      </c>
      <c r="C15" s="5">
        <f>3869264.63</f>
        <v>3869264.63</v>
      </c>
      <c r="D15" s="5">
        <v>0</v>
      </c>
      <c r="E15" s="5">
        <f>261892.58-7894572.5</f>
        <v>-7632679.9199999999</v>
      </c>
      <c r="F15" s="5">
        <f t="shared" si="0"/>
        <v>242377565.71000001</v>
      </c>
      <c r="I15" s="10">
        <f t="shared" si="1"/>
        <v>-3763415.2899999917</v>
      </c>
      <c r="J15" s="11">
        <f t="shared" si="2"/>
        <v>-1.5289673725644213</v>
      </c>
    </row>
    <row r="16" spans="1:11">
      <c r="A16" s="3" t="s">
        <v>11</v>
      </c>
      <c r="B16" s="5">
        <v>31046385483</v>
      </c>
      <c r="C16" s="5">
        <f>8208000+1688959598.44+400000</f>
        <v>1697567598.4400001</v>
      </c>
      <c r="D16" s="5">
        <f>932518</f>
        <v>932518</v>
      </c>
      <c r="E16" s="5">
        <f>2569361-28211596.76</f>
        <v>-25642235.760000002</v>
      </c>
      <c r="F16" s="5">
        <f t="shared" si="0"/>
        <v>32717378327.68</v>
      </c>
      <c r="I16" s="10">
        <f t="shared" si="1"/>
        <v>1670992844.6800003</v>
      </c>
      <c r="J16" s="11">
        <f t="shared" si="2"/>
        <v>5.3822460124866458</v>
      </c>
    </row>
    <row r="17" spans="1:11" ht="14.25" customHeight="1">
      <c r="A17" s="3" t="s">
        <v>12</v>
      </c>
      <c r="B17" s="5">
        <v>50113844</v>
      </c>
      <c r="C17" s="5">
        <v>0</v>
      </c>
      <c r="D17" s="5">
        <v>0</v>
      </c>
      <c r="E17" s="5">
        <f>1328836.67-2926261.11</f>
        <v>-1597424.44</v>
      </c>
      <c r="F17" s="5">
        <f t="shared" si="0"/>
        <v>48516419.560000002</v>
      </c>
      <c r="I17" s="10">
        <f t="shared" si="1"/>
        <v>-1597424.4399999976</v>
      </c>
      <c r="J17" s="11">
        <f t="shared" si="2"/>
        <v>-3.1875911175362992</v>
      </c>
    </row>
    <row r="18" spans="1:11">
      <c r="A18" s="3" t="s">
        <v>13</v>
      </c>
      <c r="B18" s="5">
        <v>4647048530</v>
      </c>
      <c r="C18" s="5">
        <f>1252000</f>
        <v>1252000</v>
      </c>
      <c r="D18" s="5">
        <v>0</v>
      </c>
      <c r="E18" s="5">
        <f>96936556.85-75313827.75</f>
        <v>21622729.099999994</v>
      </c>
      <c r="F18" s="5">
        <f t="shared" si="0"/>
        <v>4669923259.1000004</v>
      </c>
      <c r="I18" s="10">
        <f t="shared" si="1"/>
        <v>22874729.100000381</v>
      </c>
      <c r="J18" s="11">
        <f t="shared" si="2"/>
        <v>0.49224209629677318</v>
      </c>
    </row>
    <row r="19" spans="1:11">
      <c r="A19" s="3" t="s">
        <v>80</v>
      </c>
      <c r="B19" s="5">
        <v>5407951902</v>
      </c>
      <c r="C19" s="5">
        <f>1505441304.16+25000000</f>
        <v>1530441304.1600001</v>
      </c>
      <c r="D19" s="5">
        <v>0</v>
      </c>
      <c r="E19" s="5">
        <f>73000000</f>
        <v>73000000</v>
      </c>
      <c r="F19" s="5">
        <f t="shared" si="0"/>
        <v>7011393206.1599998</v>
      </c>
      <c r="I19" s="10">
        <f t="shared" si="1"/>
        <v>1603441304.1599998</v>
      </c>
      <c r="J19" s="11">
        <f t="shared" si="2"/>
        <v>29.649696099682508</v>
      </c>
    </row>
    <row r="20" spans="1:11">
      <c r="A20" s="3" t="s">
        <v>14</v>
      </c>
      <c r="B20" s="5">
        <v>190994241</v>
      </c>
      <c r="C20" s="5">
        <f>13681795.31</f>
        <v>13681795.310000001</v>
      </c>
      <c r="D20" s="5">
        <v>0</v>
      </c>
      <c r="E20" s="5">
        <f>43185.65-436594.8</f>
        <v>-393409.14999999997</v>
      </c>
      <c r="F20" s="5">
        <f t="shared" si="0"/>
        <v>204282627.16</v>
      </c>
      <c r="I20" s="10">
        <f t="shared" si="1"/>
        <v>13288386.159999996</v>
      </c>
      <c r="J20" s="11">
        <f t="shared" si="2"/>
        <v>6.957480021609654</v>
      </c>
    </row>
    <row r="21" spans="1:11">
      <c r="A21" s="3" t="s">
        <v>77</v>
      </c>
      <c r="B21" s="5">
        <v>362607445</v>
      </c>
      <c r="C21" s="5">
        <v>0</v>
      </c>
      <c r="D21" s="5">
        <v>0</v>
      </c>
      <c r="E21" s="5">
        <f>34028006.23-41912169.81</f>
        <v>-7884163.5800000057</v>
      </c>
      <c r="F21" s="5">
        <f t="shared" si="0"/>
        <v>354723281.42000002</v>
      </c>
      <c r="I21" s="10">
        <f t="shared" si="1"/>
        <v>-7884163.5799999833</v>
      </c>
      <c r="J21" s="11">
        <f t="shared" si="2"/>
        <v>-2.1742972155466869</v>
      </c>
    </row>
    <row r="22" spans="1:11">
      <c r="A22" s="3" t="s">
        <v>15</v>
      </c>
      <c r="B22" s="5">
        <v>273769031</v>
      </c>
      <c r="C22" s="5">
        <v>0</v>
      </c>
      <c r="D22" s="5">
        <v>0</v>
      </c>
      <c r="E22" s="5">
        <f>2632260-2749215.4</f>
        <v>-116955.39999999991</v>
      </c>
      <c r="F22" s="5">
        <f t="shared" si="0"/>
        <v>273652075.60000002</v>
      </c>
      <c r="I22" s="10">
        <f t="shared" si="1"/>
        <v>-116955.39999997616</v>
      </c>
      <c r="J22" s="11">
        <f t="shared" si="2"/>
        <v>-4.2720463878902416E-2</v>
      </c>
    </row>
    <row r="23" spans="1:11">
      <c r="A23" s="3" t="s">
        <v>16</v>
      </c>
      <c r="B23" s="5">
        <v>1603770583</v>
      </c>
      <c r="C23" s="5">
        <v>0</v>
      </c>
      <c r="D23" s="5">
        <v>0</v>
      </c>
      <c r="E23" s="5">
        <v>0</v>
      </c>
      <c r="F23" s="5">
        <f t="shared" si="0"/>
        <v>1603770583</v>
      </c>
      <c r="I23" s="10">
        <f t="shared" si="1"/>
        <v>0</v>
      </c>
      <c r="J23" s="11">
        <f t="shared" si="2"/>
        <v>0</v>
      </c>
    </row>
    <row r="24" spans="1:11" ht="21" customHeight="1">
      <c r="A24" s="3" t="s">
        <v>17</v>
      </c>
      <c r="B24" s="5">
        <v>18656998450</v>
      </c>
      <c r="C24" s="5">
        <f>9387431.36</f>
        <v>9387431.3599999994</v>
      </c>
      <c r="D24" s="5">
        <v>427872802</v>
      </c>
      <c r="E24" s="5">
        <v>0</v>
      </c>
      <c r="F24" s="5">
        <f t="shared" si="0"/>
        <v>18238513079.360001</v>
      </c>
      <c r="I24" s="10">
        <f t="shared" si="1"/>
        <v>-418485370.63999939</v>
      </c>
      <c r="J24" s="11">
        <f t="shared" si="2"/>
        <v>-2.2430476786580824</v>
      </c>
    </row>
    <row r="25" spans="1:11" ht="19.149999999999999" customHeight="1">
      <c r="A25" s="3" t="s">
        <v>59</v>
      </c>
      <c r="B25" s="5">
        <v>277412383</v>
      </c>
      <c r="C25" s="5">
        <f>1534311901.63+302353954</f>
        <v>1836665855.6300001</v>
      </c>
      <c r="D25" s="5">
        <v>1834653776.8599999</v>
      </c>
      <c r="E25" s="5">
        <f>769078973.3-564288633.89</f>
        <v>204790339.40999997</v>
      </c>
      <c r="F25" s="5">
        <f t="shared" si="0"/>
        <v>484214801.18000019</v>
      </c>
      <c r="I25" s="10">
        <f t="shared" si="1"/>
        <v>206802418.18000019</v>
      </c>
      <c r="J25" s="11">
        <f t="shared" si="2"/>
        <v>74.546931158440827</v>
      </c>
      <c r="K25" s="10"/>
    </row>
    <row r="26" spans="1:11" ht="23.25">
      <c r="A26" s="3" t="s">
        <v>18</v>
      </c>
      <c r="B26" s="5">
        <v>3215230488</v>
      </c>
      <c r="C26" s="5">
        <v>14195893</v>
      </c>
      <c r="D26" s="5">
        <v>0</v>
      </c>
      <c r="E26" s="5">
        <f>180910422.58-180726253.75</f>
        <v>184168.83000001311</v>
      </c>
      <c r="F26" s="5">
        <f t="shared" si="0"/>
        <v>3229610549.8299999</v>
      </c>
      <c r="I26" s="10">
        <f t="shared" si="1"/>
        <v>14380061.829999924</v>
      </c>
      <c r="J26" s="11">
        <f t="shared" si="2"/>
        <v>0.44724824188093865</v>
      </c>
      <c r="K26" s="10"/>
    </row>
    <row r="27" spans="1:11">
      <c r="A27" s="3" t="s">
        <v>19</v>
      </c>
      <c r="B27" s="5">
        <v>84762915</v>
      </c>
      <c r="C27" s="5">
        <v>0</v>
      </c>
      <c r="D27" s="5">
        <v>0</v>
      </c>
      <c r="E27" s="5">
        <v>0</v>
      </c>
      <c r="F27" s="5">
        <f t="shared" si="0"/>
        <v>84762915</v>
      </c>
      <c r="I27" s="10">
        <f t="shared" si="1"/>
        <v>0</v>
      </c>
      <c r="J27" s="11">
        <f t="shared" si="2"/>
        <v>0</v>
      </c>
    </row>
    <row r="28" spans="1:11" ht="23.25">
      <c r="A28" s="3" t="s">
        <v>20</v>
      </c>
      <c r="B28" s="5">
        <v>1357664168</v>
      </c>
      <c r="C28" s="5">
        <f>1679313</f>
        <v>1679313</v>
      </c>
      <c r="D28" s="5">
        <v>0</v>
      </c>
      <c r="E28" s="5">
        <f>1732938.1-285971.45</f>
        <v>1446966.6500000001</v>
      </c>
      <c r="F28" s="5">
        <f t="shared" si="0"/>
        <v>1360790447.6500001</v>
      </c>
      <c r="I28" s="10">
        <f t="shared" si="1"/>
        <v>3126279.6500000954</v>
      </c>
      <c r="J28" s="11">
        <f t="shared" si="2"/>
        <v>0.23026899609536541</v>
      </c>
    </row>
    <row r="29" spans="1:11" ht="22.5">
      <c r="A29" s="6" t="s">
        <v>21</v>
      </c>
      <c r="B29" s="5">
        <v>70048655</v>
      </c>
      <c r="C29" s="5">
        <f>1805800</f>
        <v>1805800</v>
      </c>
      <c r="D29" s="5">
        <v>0</v>
      </c>
      <c r="E29" s="5">
        <v>-6144745.1299999999</v>
      </c>
      <c r="F29" s="5">
        <f t="shared" si="0"/>
        <v>65709709.869999997</v>
      </c>
      <c r="I29" s="10">
        <f t="shared" si="1"/>
        <v>-4338945.1300000027</v>
      </c>
      <c r="J29" s="11">
        <f t="shared" si="2"/>
        <v>-6.1941876400053681</v>
      </c>
    </row>
    <row r="30" spans="1:11" ht="21.4" customHeight="1">
      <c r="A30" s="6" t="s">
        <v>22</v>
      </c>
      <c r="B30" s="5">
        <v>94290447</v>
      </c>
      <c r="C30" s="5">
        <v>2000000</v>
      </c>
      <c r="D30" s="5">
        <v>0</v>
      </c>
      <c r="E30" s="5">
        <v>0</v>
      </c>
      <c r="F30" s="5">
        <f t="shared" si="0"/>
        <v>96290447</v>
      </c>
      <c r="I30" s="10">
        <f t="shared" si="1"/>
        <v>2000000</v>
      </c>
      <c r="J30" s="11">
        <f t="shared" si="2"/>
        <v>2.1211056513498128</v>
      </c>
    </row>
    <row r="31" spans="1:11">
      <c r="A31" s="6" t="s">
        <v>23</v>
      </c>
      <c r="B31" s="5">
        <v>34704271</v>
      </c>
      <c r="C31" s="5">
        <v>0</v>
      </c>
      <c r="D31" s="5">
        <v>0</v>
      </c>
      <c r="E31" s="5">
        <v>0</v>
      </c>
      <c r="F31" s="5">
        <f t="shared" si="0"/>
        <v>34704271</v>
      </c>
      <c r="I31" s="10">
        <f t="shared" si="1"/>
        <v>0</v>
      </c>
      <c r="J31" s="11">
        <f t="shared" si="2"/>
        <v>0</v>
      </c>
    </row>
    <row r="32" spans="1:11">
      <c r="A32" s="6" t="s">
        <v>24</v>
      </c>
      <c r="B32" s="5">
        <v>76240783</v>
      </c>
      <c r="C32" s="5">
        <v>0</v>
      </c>
      <c r="D32" s="5">
        <v>0</v>
      </c>
      <c r="E32" s="5">
        <v>0</v>
      </c>
      <c r="F32" s="5">
        <f t="shared" si="0"/>
        <v>76240783</v>
      </c>
      <c r="I32" s="10">
        <f t="shared" si="1"/>
        <v>0</v>
      </c>
      <c r="J32" s="11">
        <f t="shared" si="2"/>
        <v>0</v>
      </c>
    </row>
    <row r="33" spans="1:10" ht="22.5">
      <c r="A33" s="6" t="s">
        <v>25</v>
      </c>
      <c r="B33" s="5">
        <v>4452096344</v>
      </c>
      <c r="C33" s="5">
        <v>35421.42</v>
      </c>
      <c r="D33" s="5">
        <f>76377363</f>
        <v>76377363</v>
      </c>
      <c r="E33" s="5">
        <v>0</v>
      </c>
      <c r="F33" s="5">
        <f t="shared" si="0"/>
        <v>4375754402.4200001</v>
      </c>
      <c r="I33" s="10">
        <f t="shared" si="1"/>
        <v>-76341941.579999924</v>
      </c>
      <c r="J33" s="11">
        <f t="shared" si="2"/>
        <v>-1.7147414539419035</v>
      </c>
    </row>
    <row r="34" spans="1:10" ht="21" customHeight="1">
      <c r="A34" s="6" t="s">
        <v>26</v>
      </c>
      <c r="B34" s="5">
        <v>1238979738</v>
      </c>
      <c r="C34" s="5">
        <v>0</v>
      </c>
      <c r="D34" s="5">
        <f>305703</f>
        <v>305703</v>
      </c>
      <c r="E34" s="5">
        <v>0</v>
      </c>
      <c r="F34" s="5">
        <f t="shared" si="0"/>
        <v>1238674035</v>
      </c>
      <c r="I34" s="10">
        <f t="shared" si="1"/>
        <v>-305703</v>
      </c>
      <c r="J34" s="11">
        <f t="shared" si="2"/>
        <v>-2.4673769120185565E-2</v>
      </c>
    </row>
    <row r="35" spans="1:10">
      <c r="A35" s="6" t="s">
        <v>27</v>
      </c>
      <c r="B35" s="5">
        <v>475592428</v>
      </c>
      <c r="C35" s="5">
        <v>0</v>
      </c>
      <c r="D35" s="5">
        <v>0</v>
      </c>
      <c r="E35" s="5">
        <v>0</v>
      </c>
      <c r="F35" s="5">
        <f t="shared" si="0"/>
        <v>475592428</v>
      </c>
      <c r="I35" s="10">
        <f t="shared" si="1"/>
        <v>0</v>
      </c>
      <c r="J35" s="11">
        <f t="shared" si="2"/>
        <v>0</v>
      </c>
    </row>
    <row r="36" spans="1:10" ht="19.149999999999999" customHeight="1">
      <c r="A36" s="6" t="s">
        <v>28</v>
      </c>
      <c r="B36" s="5">
        <v>100914328</v>
      </c>
      <c r="C36" s="5">
        <v>0</v>
      </c>
      <c r="D36" s="5">
        <v>0</v>
      </c>
      <c r="E36" s="5">
        <v>0</v>
      </c>
      <c r="F36" s="5">
        <f t="shared" si="0"/>
        <v>100914328</v>
      </c>
      <c r="I36" s="10">
        <f t="shared" si="1"/>
        <v>0</v>
      </c>
      <c r="J36" s="11">
        <f t="shared" si="2"/>
        <v>0</v>
      </c>
    </row>
    <row r="37" spans="1:10" ht="25.15" customHeight="1">
      <c r="A37" s="6" t="s">
        <v>29</v>
      </c>
      <c r="B37" s="5">
        <v>148141193</v>
      </c>
      <c r="C37" s="5">
        <v>0</v>
      </c>
      <c r="D37" s="5">
        <v>0</v>
      </c>
      <c r="E37" s="5">
        <v>0</v>
      </c>
      <c r="F37" s="5">
        <f t="shared" si="0"/>
        <v>148141193</v>
      </c>
      <c r="I37" s="10">
        <f t="shared" si="1"/>
        <v>0</v>
      </c>
      <c r="J37" s="11">
        <f t="shared" si="2"/>
        <v>0</v>
      </c>
    </row>
    <row r="38" spans="1:10" ht="22.5" customHeight="1">
      <c r="A38" s="6" t="s">
        <v>30</v>
      </c>
      <c r="B38" s="5">
        <v>19256068</v>
      </c>
      <c r="C38" s="5">
        <v>0</v>
      </c>
      <c r="D38" s="5">
        <v>0</v>
      </c>
      <c r="E38" s="5">
        <v>0</v>
      </c>
      <c r="F38" s="5">
        <f t="shared" si="0"/>
        <v>19256068</v>
      </c>
      <c r="I38" s="10">
        <f t="shared" si="1"/>
        <v>0</v>
      </c>
      <c r="J38" s="11">
        <f t="shared" si="2"/>
        <v>0</v>
      </c>
    </row>
    <row r="39" spans="1:10" ht="21" customHeight="1">
      <c r="A39" s="6" t="s">
        <v>65</v>
      </c>
      <c r="B39" s="5">
        <v>15340273</v>
      </c>
      <c r="C39" s="5">
        <v>0</v>
      </c>
      <c r="D39" s="5">
        <v>0</v>
      </c>
      <c r="E39" s="5">
        <f>59989.33-200989.23</f>
        <v>-140999.90000000002</v>
      </c>
      <c r="F39" s="5">
        <f t="shared" si="0"/>
        <v>15199273.1</v>
      </c>
      <c r="I39" s="10">
        <f t="shared" si="1"/>
        <v>-140999.90000000037</v>
      </c>
      <c r="J39" s="11">
        <f t="shared" si="2"/>
        <v>-0.91914857056325117</v>
      </c>
    </row>
    <row r="40" spans="1:10">
      <c r="A40" s="6" t="s">
        <v>31</v>
      </c>
      <c r="B40" s="5">
        <v>229588805</v>
      </c>
      <c r="C40" s="5">
        <v>0</v>
      </c>
      <c r="D40" s="5">
        <v>0</v>
      </c>
      <c r="E40" s="5">
        <v>0</v>
      </c>
      <c r="F40" s="5">
        <f t="shared" si="0"/>
        <v>229588805</v>
      </c>
      <c r="I40" s="10">
        <f t="shared" si="1"/>
        <v>0</v>
      </c>
      <c r="J40" s="11">
        <f t="shared" si="2"/>
        <v>0</v>
      </c>
    </row>
    <row r="41" spans="1:10" ht="22.5">
      <c r="A41" s="6" t="s">
        <v>32</v>
      </c>
      <c r="B41" s="5">
        <v>46994812</v>
      </c>
      <c r="C41" s="5">
        <v>0</v>
      </c>
      <c r="D41" s="5">
        <v>0</v>
      </c>
      <c r="E41" s="5">
        <v>0</v>
      </c>
      <c r="F41" s="5">
        <f t="shared" si="0"/>
        <v>46994812</v>
      </c>
      <c r="I41" s="10">
        <f t="shared" si="1"/>
        <v>0</v>
      </c>
      <c r="J41" s="11">
        <f t="shared" si="2"/>
        <v>0</v>
      </c>
    </row>
    <row r="42" spans="1:10">
      <c r="A42" s="6" t="s">
        <v>33</v>
      </c>
      <c r="B42" s="5">
        <v>190418222</v>
      </c>
      <c r="C42" s="5">
        <v>1852740</v>
      </c>
      <c r="D42" s="5">
        <v>0</v>
      </c>
      <c r="E42" s="5">
        <v>0</v>
      </c>
      <c r="F42" s="5">
        <f t="shared" si="0"/>
        <v>192270962</v>
      </c>
      <c r="I42" s="10">
        <f t="shared" si="1"/>
        <v>1852740</v>
      </c>
      <c r="J42" s="11">
        <f t="shared" si="2"/>
        <v>0.97298461278563986</v>
      </c>
    </row>
    <row r="43" spans="1:10" ht="22.5">
      <c r="A43" s="6" t="s">
        <v>34</v>
      </c>
      <c r="B43" s="5">
        <v>88913790</v>
      </c>
      <c r="C43" s="5">
        <v>0</v>
      </c>
      <c r="D43" s="5">
        <v>0</v>
      </c>
      <c r="E43" s="5">
        <v>0</v>
      </c>
      <c r="F43" s="5">
        <f t="shared" si="0"/>
        <v>88913790</v>
      </c>
      <c r="I43" s="10">
        <f t="shared" si="1"/>
        <v>0</v>
      </c>
      <c r="J43" s="11">
        <f t="shared" si="2"/>
        <v>0</v>
      </c>
    </row>
    <row r="44" spans="1:10" ht="22.5" customHeight="1">
      <c r="A44" s="6" t="s">
        <v>35</v>
      </c>
      <c r="B44" s="5">
        <v>1510239915</v>
      </c>
      <c r="C44" s="5">
        <f>33089376.5+103089376.5</f>
        <v>136178753</v>
      </c>
      <c r="D44" s="5">
        <v>0</v>
      </c>
      <c r="E44" s="5">
        <v>0</v>
      </c>
      <c r="F44" s="5">
        <f t="shared" si="0"/>
        <v>1646418668</v>
      </c>
      <c r="I44" s="10">
        <f t="shared" si="1"/>
        <v>136178753</v>
      </c>
      <c r="J44" s="11">
        <f t="shared" si="2"/>
        <v>9.0170278011755496</v>
      </c>
    </row>
    <row r="45" spans="1:10" ht="22.5" customHeight="1">
      <c r="A45" s="6" t="s">
        <v>36</v>
      </c>
      <c r="B45" s="5">
        <v>373792341</v>
      </c>
      <c r="C45" s="5">
        <v>0</v>
      </c>
      <c r="D45" s="5">
        <v>0</v>
      </c>
      <c r="E45" s="5">
        <v>0</v>
      </c>
      <c r="F45" s="5">
        <f t="shared" si="0"/>
        <v>373792341</v>
      </c>
      <c r="I45" s="10">
        <f t="shared" si="1"/>
        <v>0</v>
      </c>
      <c r="J45" s="11">
        <f t="shared" si="2"/>
        <v>0</v>
      </c>
    </row>
    <row r="46" spans="1:10">
      <c r="A46" s="6" t="s">
        <v>37</v>
      </c>
      <c r="B46" s="5">
        <v>90572830</v>
      </c>
      <c r="C46" s="5">
        <v>0</v>
      </c>
      <c r="D46" s="5">
        <v>2045880</v>
      </c>
      <c r="E46" s="5">
        <v>0</v>
      </c>
      <c r="F46" s="5">
        <f t="shared" si="0"/>
        <v>88526950</v>
      </c>
      <c r="I46" s="10">
        <f t="shared" si="1"/>
        <v>-2045880</v>
      </c>
      <c r="J46" s="11">
        <f t="shared" si="2"/>
        <v>-2.2588230929739086</v>
      </c>
    </row>
    <row r="47" spans="1:10" ht="33.75">
      <c r="A47" s="6" t="s">
        <v>38</v>
      </c>
      <c r="B47" s="5">
        <v>1103578286</v>
      </c>
      <c r="C47" s="5">
        <f>26001163.5+115001163.5</f>
        <v>141002327</v>
      </c>
      <c r="D47" s="5">
        <v>0</v>
      </c>
      <c r="E47" s="5">
        <v>0</v>
      </c>
      <c r="F47" s="5">
        <f t="shared" si="0"/>
        <v>1244580613</v>
      </c>
      <c r="I47" s="10">
        <f t="shared" si="1"/>
        <v>141002327</v>
      </c>
      <c r="J47" s="11">
        <f t="shared" si="2"/>
        <v>12.776830496644983</v>
      </c>
    </row>
    <row r="48" spans="1:10" ht="22.15" customHeight="1">
      <c r="A48" s="6" t="s">
        <v>39</v>
      </c>
      <c r="B48" s="5">
        <v>244486827</v>
      </c>
      <c r="C48" s="5">
        <v>0</v>
      </c>
      <c r="D48" s="5">
        <v>0</v>
      </c>
      <c r="E48" s="5">
        <v>0</v>
      </c>
      <c r="F48" s="5">
        <f t="shared" si="0"/>
        <v>244486827</v>
      </c>
      <c r="I48" s="10">
        <f t="shared" si="1"/>
        <v>0</v>
      </c>
      <c r="J48" s="11">
        <f t="shared" si="2"/>
        <v>0</v>
      </c>
    </row>
    <row r="49" spans="1:10" ht="22.5">
      <c r="A49" s="6" t="s">
        <v>40</v>
      </c>
      <c r="B49" s="5">
        <v>98801054</v>
      </c>
      <c r="C49" s="5">
        <v>0</v>
      </c>
      <c r="D49" s="5">
        <v>0</v>
      </c>
      <c r="E49" s="5">
        <v>0</v>
      </c>
      <c r="F49" s="5">
        <f t="shared" si="0"/>
        <v>98801054</v>
      </c>
      <c r="I49" s="10">
        <f t="shared" si="1"/>
        <v>0</v>
      </c>
      <c r="J49" s="11">
        <f t="shared" si="2"/>
        <v>0</v>
      </c>
    </row>
    <row r="50" spans="1:10" ht="22.5">
      <c r="A50" s="6" t="s">
        <v>41</v>
      </c>
      <c r="B50" s="5">
        <v>26806114</v>
      </c>
      <c r="C50" s="5">
        <v>0</v>
      </c>
      <c r="D50" s="5">
        <v>0</v>
      </c>
      <c r="E50" s="5">
        <v>0</v>
      </c>
      <c r="F50" s="5">
        <f t="shared" si="0"/>
        <v>26806114</v>
      </c>
      <c r="I50" s="10">
        <f t="shared" si="1"/>
        <v>0</v>
      </c>
      <c r="J50" s="11">
        <f t="shared" si="2"/>
        <v>0</v>
      </c>
    </row>
    <row r="51" spans="1:10" ht="22.5">
      <c r="A51" s="6" t="s">
        <v>42</v>
      </c>
      <c r="B51" s="5">
        <v>56689963</v>
      </c>
      <c r="C51" s="5">
        <v>0</v>
      </c>
      <c r="D51" s="5">
        <v>0</v>
      </c>
      <c r="E51" s="5">
        <v>0</v>
      </c>
      <c r="F51" s="5">
        <f t="shared" si="0"/>
        <v>56689963</v>
      </c>
      <c r="I51" s="10">
        <f t="shared" si="1"/>
        <v>0</v>
      </c>
      <c r="J51" s="11">
        <f t="shared" si="2"/>
        <v>0</v>
      </c>
    </row>
    <row r="52" spans="1:10">
      <c r="A52" s="6" t="s">
        <v>66</v>
      </c>
      <c r="B52" s="5">
        <v>28699554</v>
      </c>
      <c r="C52" s="5">
        <v>0</v>
      </c>
      <c r="D52" s="5">
        <v>0</v>
      </c>
      <c r="E52" s="5">
        <f>40277.73-71646.63</f>
        <v>-31368.9</v>
      </c>
      <c r="F52" s="5">
        <f t="shared" si="0"/>
        <v>28668185.100000001</v>
      </c>
      <c r="I52" s="10">
        <f t="shared" si="1"/>
        <v>-31368.89999999851</v>
      </c>
      <c r="J52" s="11">
        <f t="shared" si="2"/>
        <v>-0.10930100168106623</v>
      </c>
    </row>
    <row r="53" spans="1:10" ht="22.5">
      <c r="A53" s="6" t="s">
        <v>43</v>
      </c>
      <c r="B53" s="5">
        <v>5702580</v>
      </c>
      <c r="C53" s="5">
        <v>0</v>
      </c>
      <c r="D53" s="5">
        <v>0</v>
      </c>
      <c r="E53" s="5">
        <v>0</v>
      </c>
      <c r="F53" s="5">
        <f t="shared" si="0"/>
        <v>5702580</v>
      </c>
      <c r="I53" s="10">
        <f t="shared" si="1"/>
        <v>0</v>
      </c>
      <c r="J53" s="11">
        <f t="shared" si="2"/>
        <v>0</v>
      </c>
    </row>
    <row r="54" spans="1:10" ht="16.899999999999999" customHeight="1">
      <c r="A54" s="6" t="s">
        <v>67</v>
      </c>
      <c r="B54" s="5">
        <v>77875692</v>
      </c>
      <c r="C54" s="5">
        <v>0</v>
      </c>
      <c r="D54" s="5">
        <v>0</v>
      </c>
      <c r="E54" s="5">
        <f>-18016.43</f>
        <v>-18016.43</v>
      </c>
      <c r="F54" s="5">
        <f t="shared" si="0"/>
        <v>77857675.569999993</v>
      </c>
      <c r="I54" s="10">
        <f t="shared" si="1"/>
        <v>-18016.430000007153</v>
      </c>
      <c r="J54" s="11">
        <f t="shared" si="2"/>
        <v>-2.3134857023173742E-2</v>
      </c>
    </row>
    <row r="55" spans="1:10" ht="22.5">
      <c r="A55" s="6" t="s">
        <v>68</v>
      </c>
      <c r="B55" s="5">
        <v>13982624</v>
      </c>
      <c r="C55" s="5">
        <v>0</v>
      </c>
      <c r="D55" s="5">
        <v>0</v>
      </c>
      <c r="E55" s="5">
        <v>0</v>
      </c>
      <c r="F55" s="5">
        <f t="shared" si="0"/>
        <v>13982624</v>
      </c>
      <c r="I55" s="10">
        <f t="shared" si="1"/>
        <v>0</v>
      </c>
      <c r="J55" s="11">
        <f t="shared" si="2"/>
        <v>0</v>
      </c>
    </row>
    <row r="56" spans="1:10" ht="22.5">
      <c r="A56" s="6" t="s">
        <v>73</v>
      </c>
      <c r="B56" s="5">
        <v>121855583</v>
      </c>
      <c r="C56" s="5">
        <v>0</v>
      </c>
      <c r="D56" s="5">
        <v>0</v>
      </c>
      <c r="E56" s="5">
        <v>0</v>
      </c>
      <c r="F56" s="5">
        <f t="shared" si="0"/>
        <v>121855583</v>
      </c>
      <c r="I56" s="10">
        <f t="shared" si="1"/>
        <v>0</v>
      </c>
      <c r="J56" s="11">
        <f t="shared" si="2"/>
        <v>0</v>
      </c>
    </row>
    <row r="57" spans="1:10" ht="22.5">
      <c r="A57" s="6" t="s">
        <v>69</v>
      </c>
      <c r="B57" s="5">
        <v>29650695</v>
      </c>
      <c r="C57" s="5">
        <v>0</v>
      </c>
      <c r="D57" s="5">
        <v>0</v>
      </c>
      <c r="E57" s="5">
        <v>0</v>
      </c>
      <c r="F57" s="5">
        <f t="shared" si="0"/>
        <v>29650695</v>
      </c>
      <c r="I57" s="10">
        <f t="shared" si="1"/>
        <v>0</v>
      </c>
      <c r="J57" s="11">
        <f t="shared" si="2"/>
        <v>0</v>
      </c>
    </row>
    <row r="58" spans="1:10" ht="45">
      <c r="A58" s="6" t="s">
        <v>44</v>
      </c>
      <c r="B58" s="5">
        <v>46240695</v>
      </c>
      <c r="C58" s="5">
        <v>0</v>
      </c>
      <c r="D58" s="5">
        <v>0</v>
      </c>
      <c r="E58" s="5">
        <v>-30827147.5</v>
      </c>
      <c r="F58" s="5">
        <f t="shared" si="0"/>
        <v>15413547.5</v>
      </c>
      <c r="I58" s="10">
        <f t="shared" si="1"/>
        <v>-30827147.5</v>
      </c>
      <c r="J58" s="11">
        <f t="shared" si="2"/>
        <v>-66.666704512118599</v>
      </c>
    </row>
    <row r="59" spans="1:10" ht="22.5">
      <c r="A59" s="6" t="s">
        <v>89</v>
      </c>
      <c r="B59" s="5">
        <v>79589506</v>
      </c>
      <c r="C59" s="5">
        <v>0</v>
      </c>
      <c r="D59" s="5">
        <v>0</v>
      </c>
      <c r="E59" s="5">
        <v>0</v>
      </c>
      <c r="F59" s="5">
        <f t="shared" si="0"/>
        <v>79589506</v>
      </c>
      <c r="I59" s="10">
        <f t="shared" si="1"/>
        <v>0</v>
      </c>
      <c r="J59" s="11">
        <f t="shared" si="2"/>
        <v>0</v>
      </c>
    </row>
    <row r="60" spans="1:10" ht="22.5">
      <c r="A60" s="6" t="s">
        <v>45</v>
      </c>
      <c r="B60" s="5">
        <v>666763527</v>
      </c>
      <c r="C60" s="5">
        <f>838977.14+72241810</f>
        <v>73080787.140000001</v>
      </c>
      <c r="D60" s="5">
        <v>0</v>
      </c>
      <c r="E60" s="5">
        <v>120000000</v>
      </c>
      <c r="F60" s="5">
        <f t="shared" si="0"/>
        <v>859844314.13999999</v>
      </c>
      <c r="I60" s="10">
        <f t="shared" si="1"/>
        <v>193080787.13999999</v>
      </c>
      <c r="J60" s="11">
        <f t="shared" si="2"/>
        <v>28.957910761666483</v>
      </c>
    </row>
    <row r="61" spans="1:10" ht="22.5">
      <c r="A61" s="6" t="s">
        <v>46</v>
      </c>
      <c r="B61" s="5">
        <v>30970953</v>
      </c>
      <c r="C61" s="5">
        <v>0</v>
      </c>
      <c r="D61" s="5">
        <v>0</v>
      </c>
      <c r="E61" s="5">
        <v>0</v>
      </c>
      <c r="F61" s="5">
        <f t="shared" si="0"/>
        <v>30970953</v>
      </c>
      <c r="I61" s="10">
        <f t="shared" si="1"/>
        <v>0</v>
      </c>
      <c r="J61" s="11">
        <f t="shared" si="2"/>
        <v>0</v>
      </c>
    </row>
    <row r="62" spans="1:10" ht="22.5">
      <c r="A62" s="6" t="s">
        <v>47</v>
      </c>
      <c r="B62" s="5">
        <v>11653211</v>
      </c>
      <c r="C62" s="5">
        <v>0</v>
      </c>
      <c r="D62" s="5">
        <v>0</v>
      </c>
      <c r="E62" s="5">
        <v>0</v>
      </c>
      <c r="F62" s="5">
        <f t="shared" si="0"/>
        <v>11653211</v>
      </c>
      <c r="I62" s="10">
        <f t="shared" si="1"/>
        <v>0</v>
      </c>
      <c r="J62" s="11">
        <f t="shared" si="2"/>
        <v>0</v>
      </c>
    </row>
    <row r="63" spans="1:10" ht="22.5">
      <c r="A63" s="6" t="s">
        <v>60</v>
      </c>
      <c r="B63" s="5">
        <v>13415925</v>
      </c>
      <c r="C63" s="5">
        <v>0</v>
      </c>
      <c r="D63" s="5">
        <v>0</v>
      </c>
      <c r="E63" s="5">
        <v>0</v>
      </c>
      <c r="F63" s="5">
        <f t="shared" si="0"/>
        <v>13415925</v>
      </c>
      <c r="I63" s="10">
        <f t="shared" si="1"/>
        <v>0</v>
      </c>
      <c r="J63" s="11">
        <f t="shared" si="2"/>
        <v>0</v>
      </c>
    </row>
    <row r="64" spans="1:10" ht="22.5">
      <c r="A64" s="6" t="s">
        <v>48</v>
      </c>
      <c r="B64" s="5">
        <v>113432384</v>
      </c>
      <c r="C64" s="5">
        <v>0</v>
      </c>
      <c r="D64" s="5">
        <v>0</v>
      </c>
      <c r="E64" s="5">
        <v>0</v>
      </c>
      <c r="F64" s="5">
        <f t="shared" si="0"/>
        <v>113432384</v>
      </c>
      <c r="I64" s="10">
        <f t="shared" si="1"/>
        <v>0</v>
      </c>
      <c r="J64" s="11">
        <f t="shared" si="2"/>
        <v>0</v>
      </c>
    </row>
    <row r="65" spans="1:10" ht="45">
      <c r="A65" s="7" t="s">
        <v>74</v>
      </c>
      <c r="B65" s="5">
        <v>42531918</v>
      </c>
      <c r="C65" s="5">
        <v>0</v>
      </c>
      <c r="D65" s="5">
        <v>0</v>
      </c>
      <c r="E65" s="5">
        <v>0</v>
      </c>
      <c r="F65" s="5">
        <f t="shared" si="0"/>
        <v>42531918</v>
      </c>
      <c r="I65" s="10">
        <f t="shared" si="1"/>
        <v>0</v>
      </c>
      <c r="J65" s="11">
        <f t="shared" si="2"/>
        <v>0</v>
      </c>
    </row>
    <row r="66" spans="1:10" ht="22.5">
      <c r="A66" s="6" t="s">
        <v>49</v>
      </c>
      <c r="B66" s="5">
        <v>78094928</v>
      </c>
      <c r="C66" s="5">
        <v>0</v>
      </c>
      <c r="D66" s="5">
        <v>0</v>
      </c>
      <c r="E66" s="5">
        <f>2000000</f>
        <v>2000000</v>
      </c>
      <c r="F66" s="5">
        <f t="shared" si="0"/>
        <v>80094928</v>
      </c>
      <c r="I66" s="10">
        <f t="shared" si="1"/>
        <v>2000000</v>
      </c>
      <c r="J66" s="11">
        <f t="shared" si="2"/>
        <v>2.5609857787435311</v>
      </c>
    </row>
    <row r="67" spans="1:10" ht="33.75">
      <c r="A67" s="6" t="s">
        <v>70</v>
      </c>
      <c r="B67" s="5">
        <v>38409364</v>
      </c>
      <c r="C67" s="5">
        <v>0</v>
      </c>
      <c r="D67" s="5">
        <v>0</v>
      </c>
      <c r="E67" s="5">
        <v>0</v>
      </c>
      <c r="F67" s="5">
        <f t="shared" si="0"/>
        <v>38409364</v>
      </c>
      <c r="I67" s="10">
        <f t="shared" si="1"/>
        <v>0</v>
      </c>
      <c r="J67" s="11">
        <f t="shared" si="2"/>
        <v>0</v>
      </c>
    </row>
    <row r="68" spans="1:10" ht="20.65" customHeight="1">
      <c r="A68" s="6" t="s">
        <v>50</v>
      </c>
      <c r="B68" s="5">
        <v>53607965</v>
      </c>
      <c r="C68" s="5">
        <v>0</v>
      </c>
      <c r="D68" s="5">
        <v>0</v>
      </c>
      <c r="E68" s="5">
        <v>0</v>
      </c>
      <c r="F68" s="5">
        <f t="shared" si="0"/>
        <v>53607965</v>
      </c>
      <c r="I68" s="10">
        <f t="shared" si="1"/>
        <v>0</v>
      </c>
      <c r="J68" s="11">
        <f t="shared" si="2"/>
        <v>0</v>
      </c>
    </row>
    <row r="69" spans="1:10">
      <c r="A69" s="6" t="s">
        <v>58</v>
      </c>
      <c r="B69" s="5">
        <v>40561209</v>
      </c>
      <c r="C69" s="5">
        <v>0</v>
      </c>
      <c r="D69" s="5">
        <v>0</v>
      </c>
      <c r="E69" s="5">
        <v>0</v>
      </c>
      <c r="F69" s="5">
        <f t="shared" si="0"/>
        <v>40561209</v>
      </c>
      <c r="I69" s="10">
        <f t="shared" si="1"/>
        <v>0</v>
      </c>
      <c r="J69" s="11">
        <f t="shared" si="2"/>
        <v>0</v>
      </c>
    </row>
    <row r="70" spans="1:10" ht="33.75">
      <c r="A70" s="6" t="s">
        <v>51</v>
      </c>
      <c r="B70" s="5">
        <v>73963718</v>
      </c>
      <c r="C70" s="5">
        <v>31736924</v>
      </c>
      <c r="D70" s="5">
        <v>0</v>
      </c>
      <c r="E70" s="5">
        <f>284406.44-2690564.9</f>
        <v>-2406158.46</v>
      </c>
      <c r="F70" s="5">
        <f t="shared" si="0"/>
        <v>103294483.54000001</v>
      </c>
      <c r="I70" s="10">
        <f t="shared" si="1"/>
        <v>29330765.540000007</v>
      </c>
      <c r="J70" s="11">
        <f t="shared" si="2"/>
        <v>39.655612688372436</v>
      </c>
    </row>
    <row r="71" spans="1:10" ht="30.4" customHeight="1">
      <c r="A71" s="6" t="s">
        <v>71</v>
      </c>
      <c r="B71" s="5">
        <v>15300672</v>
      </c>
      <c r="C71" s="5">
        <v>3789121.02</v>
      </c>
      <c r="D71" s="5">
        <v>0</v>
      </c>
      <c r="E71" s="5">
        <v>0</v>
      </c>
      <c r="F71" s="5">
        <f t="shared" si="0"/>
        <v>19089793.02</v>
      </c>
      <c r="I71" s="10">
        <f t="shared" si="1"/>
        <v>3789121.0199999996</v>
      </c>
      <c r="J71" s="11">
        <f t="shared" si="2"/>
        <v>24.764409171048168</v>
      </c>
    </row>
    <row r="72" spans="1:10" ht="36.4" customHeight="1">
      <c r="A72" s="7" t="s">
        <v>57</v>
      </c>
      <c r="B72" s="5">
        <v>11176086</v>
      </c>
      <c r="C72" s="5">
        <v>0</v>
      </c>
      <c r="D72" s="5">
        <v>0</v>
      </c>
      <c r="E72" s="5">
        <f>3539.85-72571.46</f>
        <v>-69031.61</v>
      </c>
      <c r="F72" s="5">
        <f t="shared" ref="F72:F88" si="3">B72+C72-D72+E72</f>
        <v>11107054.390000001</v>
      </c>
      <c r="I72" s="10">
        <f t="shared" ref="I72:I88" si="4">F72-B72</f>
        <v>-69031.609999999404</v>
      </c>
      <c r="J72" s="11">
        <f t="shared" ref="J72:J89" si="5">I72*100/B72</f>
        <v>-0.61767250180429356</v>
      </c>
    </row>
    <row r="73" spans="1:10" ht="21" customHeight="1">
      <c r="A73" s="7" t="s">
        <v>52</v>
      </c>
      <c r="B73" s="5">
        <v>12958197</v>
      </c>
      <c r="C73" s="5">
        <v>0</v>
      </c>
      <c r="D73" s="5">
        <v>0</v>
      </c>
      <c r="E73" s="5">
        <v>0</v>
      </c>
      <c r="F73" s="5">
        <f t="shared" si="3"/>
        <v>12958197</v>
      </c>
      <c r="I73" s="10">
        <f t="shared" si="4"/>
        <v>0</v>
      </c>
      <c r="J73" s="11">
        <f t="shared" si="5"/>
        <v>0</v>
      </c>
    </row>
    <row r="74" spans="1:10" ht="22.15" customHeight="1">
      <c r="A74" s="7" t="s">
        <v>56</v>
      </c>
      <c r="B74" s="5">
        <v>1516714998</v>
      </c>
      <c r="C74" s="5">
        <v>0</v>
      </c>
      <c r="D74" s="5">
        <v>0</v>
      </c>
      <c r="E74" s="5">
        <f>2463710.46-4248386.18</f>
        <v>-1784675.7199999997</v>
      </c>
      <c r="F74" s="5">
        <f t="shared" si="3"/>
        <v>1514930322.28</v>
      </c>
      <c r="I74" s="10">
        <f t="shared" si="4"/>
        <v>-1784675.7200000286</v>
      </c>
      <c r="J74" s="11">
        <f t="shared" si="5"/>
        <v>-0.1176671769154635</v>
      </c>
    </row>
    <row r="75" spans="1:10" ht="21.4" customHeight="1">
      <c r="A75" s="7" t="s">
        <v>72</v>
      </c>
      <c r="B75" s="5">
        <v>10757515</v>
      </c>
      <c r="C75" s="5">
        <v>906613</v>
      </c>
      <c r="D75" s="5">
        <v>0</v>
      </c>
      <c r="E75" s="5">
        <v>0</v>
      </c>
      <c r="F75" s="5">
        <f t="shared" si="3"/>
        <v>11664128</v>
      </c>
      <c r="I75" s="10">
        <f t="shared" si="4"/>
        <v>906613</v>
      </c>
      <c r="J75" s="11">
        <f t="shared" si="5"/>
        <v>8.4277177396452618</v>
      </c>
    </row>
    <row r="76" spans="1:10" ht="25.5" customHeight="1">
      <c r="A76" s="7" t="s">
        <v>61</v>
      </c>
      <c r="B76" s="5">
        <v>21713384</v>
      </c>
      <c r="C76" s="5">
        <v>0</v>
      </c>
      <c r="D76" s="5">
        <v>0</v>
      </c>
      <c r="E76" s="5">
        <v>0</v>
      </c>
      <c r="F76" s="5">
        <f t="shared" si="3"/>
        <v>21713384</v>
      </c>
      <c r="I76" s="10">
        <f t="shared" si="4"/>
        <v>0</v>
      </c>
      <c r="J76" s="11">
        <f t="shared" si="5"/>
        <v>0</v>
      </c>
    </row>
    <row r="77" spans="1:10">
      <c r="A77" s="7" t="s">
        <v>62</v>
      </c>
      <c r="B77" s="5">
        <v>3213700</v>
      </c>
      <c r="C77" s="5">
        <v>0</v>
      </c>
      <c r="D77" s="5">
        <v>0</v>
      </c>
      <c r="E77" s="5">
        <v>0</v>
      </c>
      <c r="F77" s="5">
        <f t="shared" si="3"/>
        <v>3213700</v>
      </c>
      <c r="I77" s="10">
        <f t="shared" si="4"/>
        <v>0</v>
      </c>
      <c r="J77" s="11">
        <f t="shared" si="5"/>
        <v>0</v>
      </c>
    </row>
    <row r="78" spans="1:10" ht="27" customHeight="1">
      <c r="A78" s="7" t="s">
        <v>75</v>
      </c>
      <c r="B78" s="5">
        <v>218551085</v>
      </c>
      <c r="C78" s="5">
        <v>303326.55</v>
      </c>
      <c r="D78" s="5">
        <v>0</v>
      </c>
      <c r="E78" s="5">
        <f>61412.38-574729.5</f>
        <v>-513317.12</v>
      </c>
      <c r="F78" s="5">
        <f t="shared" si="3"/>
        <v>218341094.43000001</v>
      </c>
      <c r="I78" s="10">
        <f t="shared" si="4"/>
        <v>-209990.56999999285</v>
      </c>
      <c r="J78" s="11">
        <f t="shared" si="5"/>
        <v>-9.6083059939964535E-2</v>
      </c>
    </row>
    <row r="79" spans="1:10" ht="21.4" customHeight="1">
      <c r="A79" s="7" t="s">
        <v>78</v>
      </c>
      <c r="B79" s="5">
        <v>1777086152</v>
      </c>
      <c r="C79" s="5">
        <f>207000000</f>
        <v>207000000</v>
      </c>
      <c r="D79" s="5">
        <v>0</v>
      </c>
      <c r="E79" s="5">
        <f>319906909-3395174.26</f>
        <v>316511734.74000001</v>
      </c>
      <c r="F79" s="5">
        <f t="shared" si="3"/>
        <v>2300597886.7399998</v>
      </c>
      <c r="I79" s="10">
        <f t="shared" si="4"/>
        <v>523511734.73999977</v>
      </c>
      <c r="J79" s="11">
        <f t="shared" si="5"/>
        <v>29.458995792118454</v>
      </c>
    </row>
    <row r="80" spans="1:10" ht="16.899999999999999" customHeight="1">
      <c r="A80" s="7" t="s">
        <v>79</v>
      </c>
      <c r="B80" s="5">
        <v>97014505</v>
      </c>
      <c r="C80" s="5">
        <v>40000000</v>
      </c>
      <c r="D80" s="5">
        <v>0</v>
      </c>
      <c r="E80" s="5">
        <f>299669.17-474712.24</f>
        <v>-175043.07</v>
      </c>
      <c r="F80" s="5">
        <f t="shared" si="3"/>
        <v>136839461.93000001</v>
      </c>
      <c r="I80" s="10">
        <f t="shared" si="4"/>
        <v>39824956.930000007</v>
      </c>
      <c r="J80" s="11">
        <f t="shared" si="5"/>
        <v>41.050518095206492</v>
      </c>
    </row>
    <row r="81" spans="1:10" ht="21.4" customHeight="1">
      <c r="A81" s="7" t="s">
        <v>84</v>
      </c>
      <c r="B81" s="5">
        <v>27760865</v>
      </c>
      <c r="C81" s="5">
        <v>0</v>
      </c>
      <c r="D81" s="5">
        <v>0</v>
      </c>
      <c r="E81" s="5">
        <f>52355.53-250119.18</f>
        <v>-197763.65</v>
      </c>
      <c r="F81" s="5">
        <f t="shared" si="3"/>
        <v>27563101.350000001</v>
      </c>
      <c r="I81" s="10">
        <f t="shared" si="4"/>
        <v>-197763.64999999851</v>
      </c>
      <c r="J81" s="11">
        <f t="shared" si="5"/>
        <v>-0.71238288144118889</v>
      </c>
    </row>
    <row r="82" spans="1:10" ht="27" customHeight="1">
      <c r="A82" s="7" t="s">
        <v>86</v>
      </c>
      <c r="B82" s="5">
        <v>360298009</v>
      </c>
      <c r="C82" s="5">
        <f>8697708+359600</f>
        <v>9057308</v>
      </c>
      <c r="D82" s="5">
        <v>0</v>
      </c>
      <c r="E82" s="5">
        <v>0</v>
      </c>
      <c r="F82" s="5">
        <f t="shared" si="3"/>
        <v>369355317</v>
      </c>
      <c r="I82" s="10">
        <f t="shared" si="4"/>
        <v>9057308</v>
      </c>
      <c r="J82" s="11">
        <f t="shared" si="5"/>
        <v>2.5138379268701425</v>
      </c>
    </row>
    <row r="83" spans="1:10" ht="22.9" customHeight="1">
      <c r="A83" s="7" t="s">
        <v>82</v>
      </c>
      <c r="B83" s="5">
        <v>37093095</v>
      </c>
      <c r="C83" s="5">
        <v>0</v>
      </c>
      <c r="D83" s="5">
        <v>0</v>
      </c>
      <c r="E83" s="5">
        <v>0</v>
      </c>
      <c r="F83" s="5">
        <f t="shared" si="3"/>
        <v>37093095</v>
      </c>
      <c r="I83" s="10">
        <f t="shared" si="4"/>
        <v>0</v>
      </c>
      <c r="J83" s="11">
        <f t="shared" si="5"/>
        <v>0</v>
      </c>
    </row>
    <row r="84" spans="1:10" ht="25.5" customHeight="1">
      <c r="A84" s="7" t="s">
        <v>85</v>
      </c>
      <c r="B84" s="5">
        <v>7100000</v>
      </c>
      <c r="C84" s="5">
        <v>0</v>
      </c>
      <c r="D84" s="5">
        <v>0</v>
      </c>
      <c r="E84" s="5">
        <v>0</v>
      </c>
      <c r="F84" s="5">
        <f t="shared" si="3"/>
        <v>7100000</v>
      </c>
      <c r="I84" s="10">
        <f t="shared" si="4"/>
        <v>0</v>
      </c>
      <c r="J84" s="11">
        <f t="shared" si="5"/>
        <v>0</v>
      </c>
    </row>
    <row r="85" spans="1:10" ht="25.5" customHeight="1">
      <c r="A85" s="7" t="s">
        <v>87</v>
      </c>
      <c r="B85" s="5">
        <v>786974081</v>
      </c>
      <c r="C85" s="5">
        <v>0</v>
      </c>
      <c r="D85" s="5">
        <v>0</v>
      </c>
      <c r="E85" s="5">
        <f>940693.08-3280736.57</f>
        <v>-2340043.4899999998</v>
      </c>
      <c r="F85" s="5">
        <f t="shared" si="3"/>
        <v>784634037.50999999</v>
      </c>
      <c r="I85" s="10">
        <f t="shared" si="4"/>
        <v>-2340043.4900000095</v>
      </c>
      <c r="J85" s="11">
        <f t="shared" si="5"/>
        <v>-0.29734695798704575</v>
      </c>
    </row>
    <row r="86" spans="1:10" ht="25.5" customHeight="1">
      <c r="A86" s="7" t="s">
        <v>88</v>
      </c>
      <c r="B86" s="5">
        <v>84883815</v>
      </c>
      <c r="C86" s="5">
        <v>0</v>
      </c>
      <c r="D86" s="5">
        <v>0</v>
      </c>
      <c r="E86" s="5">
        <f>927617.22-1390972.84</f>
        <v>-463355.62000000011</v>
      </c>
      <c r="F86" s="5">
        <f t="shared" si="3"/>
        <v>84420459.379999995</v>
      </c>
      <c r="I86" s="10">
        <f t="shared" si="4"/>
        <v>-463355.62000000477</v>
      </c>
      <c r="J86" s="11">
        <f t="shared" si="5"/>
        <v>-0.54587039943952187</v>
      </c>
    </row>
    <row r="87" spans="1:10" ht="25.5" customHeight="1">
      <c r="A87" s="7" t="s">
        <v>91</v>
      </c>
      <c r="B87" s="5">
        <v>122660528</v>
      </c>
      <c r="C87" s="5">
        <v>0</v>
      </c>
      <c r="D87" s="5">
        <v>0</v>
      </c>
      <c r="E87" s="5">
        <f>13730964.66-389373.37</f>
        <v>13341591.290000001</v>
      </c>
      <c r="F87" s="5">
        <f t="shared" si="3"/>
        <v>136002119.28999999</v>
      </c>
      <c r="I87" s="10">
        <f t="shared" si="4"/>
        <v>13341591.289999992</v>
      </c>
      <c r="J87" s="11">
        <f t="shared" si="5"/>
        <v>10.876841562266868</v>
      </c>
    </row>
    <row r="88" spans="1:10" ht="19.899999999999999" customHeight="1" thickBot="1">
      <c r="A88" s="8" t="s">
        <v>63</v>
      </c>
      <c r="B88" s="5">
        <v>1616830928</v>
      </c>
      <c r="C88" s="5">
        <v>0</v>
      </c>
      <c r="D88" s="5">
        <v>0</v>
      </c>
      <c r="E88" s="5">
        <v>0</v>
      </c>
      <c r="F88" s="5">
        <f t="shared" si="3"/>
        <v>1616830928</v>
      </c>
      <c r="I88" s="10">
        <f t="shared" si="4"/>
        <v>0</v>
      </c>
      <c r="J88" s="11">
        <f t="shared" si="5"/>
        <v>0</v>
      </c>
    </row>
    <row r="89" spans="1:10" ht="15.75" thickBot="1">
      <c r="A89" s="9" t="s">
        <v>55</v>
      </c>
      <c r="B89" s="9">
        <f>SUM(B7:B88)</f>
        <v>98935474315</v>
      </c>
      <c r="C89" s="9">
        <f>SUM(C7:C88)</f>
        <v>7554143361.7200012</v>
      </c>
      <c r="D89" s="9">
        <f>SUM(D7:D88)</f>
        <v>2488113701.8599997</v>
      </c>
      <c r="E89" s="9">
        <f>SUM(E7:E88)</f>
        <v>-3.9115548133850098E-8</v>
      </c>
      <c r="F89" s="9">
        <f>SUM(F7:F88)</f>
        <v>104001503974.85997</v>
      </c>
      <c r="I89" s="12">
        <f>SUM(I7:I88)</f>
        <v>5066029659.8600035</v>
      </c>
      <c r="J89" s="13">
        <f t="shared" si="5"/>
        <v>5.1205391139383485</v>
      </c>
    </row>
    <row r="90" spans="1:10">
      <c r="A90" s="16"/>
      <c r="B90" s="17"/>
      <c r="C90" s="17"/>
      <c r="D90" s="2"/>
    </row>
    <row r="91" spans="1:10">
      <c r="I91" s="11"/>
    </row>
  </sheetData>
  <mergeCells count="8">
    <mergeCell ref="A90:C90"/>
    <mergeCell ref="I6:J6"/>
    <mergeCell ref="A1:F1"/>
    <mergeCell ref="A2:F2"/>
    <mergeCell ref="A3:F3"/>
    <mergeCell ref="A4:F4"/>
    <mergeCell ref="A5:A6"/>
    <mergeCell ref="B5:F5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CUADRO </vt:lpstr>
      <vt:lpstr>%</vt:lpstr>
      <vt:lpstr>'CUADRO '!Área_de_impresión</vt:lpstr>
      <vt:lpstr>'%'!Títulos_a_imprimir</vt:lpstr>
      <vt:lpstr>'CUADRO 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AORTEGA</dc:creator>
  <cp:lastModifiedBy>Eduardo Cortés Jaramillo</cp:lastModifiedBy>
  <cp:lastPrinted>2025-08-04T18:26:50Z</cp:lastPrinted>
  <dcterms:created xsi:type="dcterms:W3CDTF">2017-04-10T23:52:00Z</dcterms:created>
  <dcterms:modified xsi:type="dcterms:W3CDTF">2025-08-04T18:52:26Z</dcterms:modified>
</cp:coreProperties>
</file>